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5480" windowHeight="8415" tabRatio="892" activeTab="0"/>
  </bookViews>
  <sheets>
    <sheet name="Общая информация" sheetId="1" r:id="rId1"/>
    <sheet name="Инфраструктура и продукты" sheetId="2" r:id="rId2"/>
    <sheet name="Image" sheetId="3" state="hidden" r:id="rId3"/>
    <sheet name="Финансовые обязательства" sheetId="4" r:id="rId4"/>
    <sheet name="Отчет об изменениях в капитале" sheetId="5" state="hidden" r:id="rId5"/>
    <sheet name="Баланс" sheetId="6" r:id="rId6"/>
    <sheet name="ОПУ" sheetId="7" r:id="rId7"/>
    <sheet name="Глоссарий" sheetId="8" r:id="rId8"/>
    <sheet name="Lists" sheetId="9" state="hidden" r:id="rId9"/>
    <sheet name="Data10" sheetId="10" state="hidden" r:id="rId10"/>
  </sheets>
  <externalReferences>
    <externalReference r:id="rId13"/>
  </externalReferences>
  <definedNames>
    <definedName name="_xlnm._FilterDatabase" localSheetId="8" hidden="1">'Lists'!$A$1:$O$241</definedName>
    <definedName name="A1048576">#REF!</definedName>
    <definedName name="accountdoesnotequalsumofcomponents">'Lists'!$AB$8</definedName>
    <definedName name="Accountspayable">'Глоссарий'!$A$6</definedName>
    <definedName name="Accruedexpenses">'Глоссарий'!$A$7</definedName>
    <definedName name="Administrativeexpenses">'Глоссарий'!$A$8</definedName>
    <definedName name="Advances">'Глоссарий'!$A$9</definedName>
    <definedName name="Affiliationandmemebershipfees">'Глоссарий'!$A$10</definedName>
    <definedName name="Assets">'Глоссарий'!$A$11</definedName>
    <definedName name="B1048000">#REF!</definedName>
    <definedName name="Balanceswithbanks">'Глоссарий'!$A$12</definedName>
    <definedName name="Bankcharges">'Глоссарий'!$A$13</definedName>
    <definedName name="Bankingarrangements">'Глоссарий'!$A$15</definedName>
    <definedName name="Bankoverdrafts">'Глоссарий'!$A$14</definedName>
    <definedName name="Boardofdirectorcompensation">'Глоссарий'!$A$16</definedName>
    <definedName name="Bond">'Глоссарий'!$A$17</definedName>
    <definedName name="Borrowing">'Глоссарий'!$A$18</definedName>
    <definedName name="C1048576">#REF!</definedName>
    <definedName name="C66000">#REF!</definedName>
    <definedName name="C80000">#REF!</definedName>
    <definedName name="Cashandbalanceswithcentralbank">'Глоссарий'!$A$19</definedName>
    <definedName name="Cashandcashequivalents">'Глоссарий'!$A$20</definedName>
    <definedName name="Cashonhand">'Глоссарий'!$A$21</definedName>
    <definedName name="Charter">'Lists'!$C$2:$C$8</definedName>
    <definedName name="checkagainstbreakoutsbelow">'Lists'!$AB$6</definedName>
    <definedName name="checkagainsttotaldepositsabove">'Lists'!$AB$4</definedName>
    <definedName name="checkagainsttotalmfportfolioabove">'Lists'!$AB$2</definedName>
    <definedName name="checkbalance">'Lists'!$AB$10</definedName>
    <definedName name="checkflowfigures">'Lists'!$AB$14</definedName>
    <definedName name="checkstaff">'Lists'!$AB$16</definedName>
    <definedName name="checksum">'Lists'!$AB$9</definedName>
    <definedName name="checktermagainststartandenddates">'Lists'!$AB$11</definedName>
    <definedName name="checkwomen">'Lists'!$AB$15</definedName>
    <definedName name="Compulsorydeposits">'Глоссарий'!$A$22</definedName>
    <definedName name="Consumption">'Глоссарий'!$A$23</definedName>
    <definedName name="country">'Lists'!$A$2:$A$243</definedName>
    <definedName name="CreditTypeDefinition">'Lists'!$R$14:$S$22</definedName>
    <definedName name="currency">'Lists'!$F$2:$F$200</definedName>
    <definedName name="currencyarray">'Lists'!$F$2:$G$200</definedName>
    <definedName name="currencyiso">'Lists'!$E$2:$E$199</definedName>
    <definedName name="Currencyoriginal">'Глоссарий'!$A$24</definedName>
    <definedName name="Currentportfolio">'Глоссарий'!$A$25</definedName>
    <definedName name="Currenttaxassets">'Глоссарий'!$A$26</definedName>
    <definedName name="Currenttaxliabilities">'Глоссарий'!$A$27</definedName>
    <definedName name="Data2010">'Data10'!$A$2:$I$1165</definedName>
    <definedName name="Dateinstitutionconverted">'Глоссарий'!$A$28</definedName>
    <definedName name="Dateinstitutionestablished">'Глоссарий'!$A$29</definedName>
    <definedName name="DebtType">'Lists'!$N$2:$N$7</definedName>
    <definedName name="Deferredrevenue">'Глоссарий'!$A$30</definedName>
    <definedName name="Deferredtaxassets">'Глоссарий'!$A$31</definedName>
    <definedName name="Deferredtaxliabilities">'Глоссарий'!$A$32</definedName>
    <definedName name="Demanddeposits">'Глоссарий'!$A$33</definedName>
    <definedName name="DemandTime">'Lists'!$X$2:$X$4</definedName>
    <definedName name="Deposits">'Глоссарий'!$A$34</definedName>
    <definedName name="Depositsfromcorporations">'Глоссарий'!$A$35</definedName>
    <definedName name="Depositsfromfinancialinstitutions">'Глоссарий'!$A$36</definedName>
    <definedName name="Depositsfromgovernments">'Глоссарий'!$A$37</definedName>
    <definedName name="Depreciationandamortisationexpense">'Глоссарий'!$A$38</definedName>
    <definedName name="Dividendspayable">'Глоссарий'!$A$39</definedName>
    <definedName name="doesnotbalance">'Lists'!$AB$7</definedName>
    <definedName name="doesnotincludeallnondepositfundingliabilities">'Lists'!$AB$12</definedName>
    <definedName name="Donatedequity">'Глоссарий'!$A$40</definedName>
    <definedName name="Education">'Глоссарий'!$A$41</definedName>
    <definedName name="Enddate">'Глоссарий'!$A$42</definedName>
    <definedName name="endperiod">'Lists'!$Z$2:$Z$15</definedName>
    <definedName name="Equity">'Глоссарий'!$A$43</definedName>
    <definedName name="Exchangedifferencesonimpairmentlossallowance">'Глоссарий'!$A$44</definedName>
    <definedName name="Feeandcommissionexpenseonborrowings">'Глоссарий'!$A$45</definedName>
    <definedName name="Feeandcommissionexpenseondeposits">'Глоссарий'!$A$46</definedName>
    <definedName name="Feeandcommissionincomefromotherfinancialservices">'Глоссарий'!$A$47</definedName>
    <definedName name="Feeandcommissionincomeonloanportfolio">'Глоссарий'!$A$48</definedName>
    <definedName name="Feeexpense">'Глоссарий'!$A$49</definedName>
    <definedName name="Feeincome">'Глоссарий'!$A$50</definedName>
    <definedName name="Feeincomecalculation">'Глоссарий'!$A$50</definedName>
    <definedName name="Financelease">'Глоссарий'!$A$51</definedName>
    <definedName name="Financialassetsatfairvaluethroughprofitorloss">'Глоссарий'!$A$52</definedName>
    <definedName name="Financialassetsavailableforsale">'Глоссарий'!$A$53</definedName>
    <definedName name="Fixedinterestrate">'Глоссарий'!$A$54</definedName>
    <definedName name="Floatinginterestrate">'Глоссарий'!$A$55</definedName>
    <definedName name="Fundingliabilitytype">'Глоссарий'!$A$56</definedName>
    <definedName name="gainslossesonavailableforsale">'Глоссарий'!$A$57</definedName>
    <definedName name="gainslossesondisposalofpropertyplantandequipment">'Глоссарий'!$A$58</definedName>
    <definedName name="gainslossesonexchangedifferencesontranslation">'Глоссарий'!$A$59</definedName>
    <definedName name="gainslossesonfinancialassetsatfairvaluethroughprofitorloss">'Глоссарий'!$A$60</definedName>
    <definedName name="gainslossesonfinancialliabilitiesatamortisedcost">'Глоссарий'!$A$61</definedName>
    <definedName name="gainslossesonfinancialliabilitiesatfairvaluethroughprofitorloss">'Глоссарий'!$A$62</definedName>
    <definedName name="gainslossesonheldtomaturityinvestments">'Глоссарий'!$A$63</definedName>
    <definedName name="gainslossesonloansandreceivables">'Глоссарий'!$A$64</definedName>
    <definedName name="gainslossesonnetmonetaryposition">'Глоссарий'!$A$65</definedName>
    <definedName name="heldtomaturityinvestments">'Глоссарий'!$A$66</definedName>
    <definedName name="Householdfinancing">'Глоссарий'!$A$67</definedName>
    <definedName name="Householdother">'Глоссарий'!$A$68</definedName>
    <definedName name="ILAmovementerror">'Lists'!$AB$13</definedName>
    <definedName name="Impairmentlossallowanceendofperiod">'Глоссарий'!$A$72</definedName>
    <definedName name="ImpairmentlossallowanceGLP">'Глоссарий'!$A$71</definedName>
    <definedName name="Impairmentlossallowancestartofperiod">'Глоссарий'!$A$73</definedName>
    <definedName name="ImpairmentlossGLP">'Глоссарий'!$A$74</definedName>
    <definedName name="ImpairmentlossreversalofimpairmentlossGLP">'Глоссарий'!$A$69</definedName>
    <definedName name="Impairmentlossreversalofimpairmentlossotherassets">'Глоссарий'!$A$70</definedName>
    <definedName name="IncomefrompenaltyfeesonGLP">'Глоссарий'!$A$75</definedName>
    <definedName name="Incometaxexpense">'Глоссарий'!$A$76</definedName>
    <definedName name="Individual">'Глоссарий'!$A$77</definedName>
    <definedName name="Insurancecosts">'Глоссарий'!$A$78</definedName>
    <definedName name="Intangibleassetsotherthangoodwill">'Глоссарий'!$A$79</definedName>
    <definedName name="Interestexpense">'Глоссарий'!$A$80</definedName>
    <definedName name="Interestexpenseonborrowings">'Глоссарий'!$A$81</definedName>
    <definedName name="Interestexpenseondeposits">'Глоссарий'!$A$82</definedName>
    <definedName name="Interestexpenseonsubordinanteddebt">'Глоссарий'!$A$83</definedName>
    <definedName name="Interestincome">'Глоссарий'!$A$84</definedName>
    <definedName name="Interestincomefrominvestments">'Глоссарий'!$A$85</definedName>
    <definedName name="InterestincomeonGLP">'Глоссарий'!$A$86</definedName>
    <definedName name="Interestpayable">'Глоссарий'!$A$87</definedName>
    <definedName name="Interestratetype">'Глоссарий'!$A$88</definedName>
    <definedName name="Interestreceivable">'Глоссарий'!$A$89</definedName>
    <definedName name="Interestreceivablecalculation">'Глоссарий'!$A$89</definedName>
    <definedName name="Inventories">'Глоссарий'!$A$90</definedName>
    <definedName name="IRType">'Lists'!$P$2:$P$4</definedName>
    <definedName name="Issuedcapital">'Глоссарий'!$A$91</definedName>
    <definedName name="Lenderfullname">'Глоссарий'!$A$92</definedName>
    <definedName name="Liabilities">'Глоссарий'!$B$93</definedName>
    <definedName name="loanportfoliogross">'Глоссарий'!$A$94</definedName>
    <definedName name="loanportfolionet">'Глоссарий'!$A$95</definedName>
    <definedName name="loanstocorporations">'Глоссарий'!$A$96</definedName>
    <definedName name="loanstofinancialinstitutions">'Глоссарий'!$A$97</definedName>
    <definedName name="loanstogovernments">'Глоссарий'!$A$98</definedName>
    <definedName name="LoanType">'Lists'!$R$2:$R$11</definedName>
    <definedName name="Marketingexpense">'Глоссарий'!$A$101</definedName>
    <definedName name="Methodology">'Lists'!$T$2:$T$5</definedName>
    <definedName name="MFIbegdate">'Общая информация'!$E$13</definedName>
    <definedName name="MFIcurrency">'Общая информация'!$E$14</definedName>
    <definedName name="MFIenddate">'Общая информация'!$D$13</definedName>
    <definedName name="MFIunits">'Общая информация'!$D$15</definedName>
    <definedName name="Microenterprise">'Глоссарий'!$A$102</definedName>
    <definedName name="Microfinanceloans">'Глоссарий'!$A$104</definedName>
    <definedName name="Microfinanceretaildepositstotal">'Глоссарий'!$A$103</definedName>
    <definedName name="Motgagehousing">'Глоссарий'!$A$105</definedName>
    <definedName name="Noncurrentassetsordisposalgroupsclassifiedasheldforsale">'Глоссарий'!$A$106</definedName>
    <definedName name="NonmicrofinanceInstitionalDeposits">'Глоссарий'!$A$107</definedName>
    <definedName name="NonmicrofinanceInstituionalGLP">'Глоссарий'!$A$108</definedName>
    <definedName name="Nonoperatingexpense">'Глоссарий'!$A$109</definedName>
    <definedName name="Nonoperatingrevenue">'Глоссарий'!$A$110</definedName>
    <definedName name="Nuberofactiveborrowers">'Глоссарий'!$A$111</definedName>
    <definedName name="Numberofdepositaccounts">'Глоссарий'!$A$113</definedName>
    <definedName name="Numberofdepositors">'Глоссарий'!$A$114</definedName>
    <definedName name="Numberofemployees">'Глоссарий'!$A$115</definedName>
    <definedName name="Numberofloanofficers">'Глоссарий'!$A$118</definedName>
    <definedName name="Numberofoffices">'Глоссарий'!$A$121</definedName>
    <definedName name="Numberofotherpointsofservies">'Глоссарий'!$A$122</definedName>
    <definedName name="Numberofoutstandingloans">'Глоссарий'!$A$123</definedName>
    <definedName name="o">'[1]General info'!$C$24</definedName>
    <definedName name="Officesuppliesexpense">'Глоссарий'!$A$124</definedName>
    <definedName name="Otheraccountsreceivable">'Глоссарий'!$A$125</definedName>
    <definedName name="Otheradministrativeexpense">'Глоссарий'!$A$126</definedName>
    <definedName name="Othercashandcashequivalents">'Глоссарий'!$A$127</definedName>
    <definedName name="Otherequityinterest">'Глоссарий'!$A$128</definedName>
    <definedName name="Otherfeeandcommissionexpense">'Глоссарий'!$A$129</definedName>
    <definedName name="Otherfeeandcommissionincome">'Глоссарий'!$A$130</definedName>
    <definedName name="Otherincomefromoperations">'Глоссарий'!$A$131</definedName>
    <definedName name="Otherinterestexpense">'Глоссарий'!$A$132</definedName>
    <definedName name="Otherinterestincome">'Глоссарий'!$A$133</definedName>
    <definedName name="Othermovementsonimpairmentlossallowanceifapplicable">'Глоссарий'!$A$134</definedName>
    <definedName name="Othernonfinancialassets">'Глоссарий'!$A$135</definedName>
    <definedName name="Othernonfinancialliabilities">'Глоссарий'!$A$136</definedName>
    <definedName name="Otherprovisions">'Глоссарий'!$A$137</definedName>
    <definedName name="Otherreceivables">'Глоссарий'!$A$138</definedName>
    <definedName name="Otherreserves">'Глоссарий'!$A$139</definedName>
    <definedName name="Othershorttermfinancialliabilities">'Глоссарий'!$A$140</definedName>
    <definedName name="Othertradeandpayables">'Глоссарий'!$A$141</definedName>
    <definedName name="p">'[1]General info'!$C$26</definedName>
    <definedName name="PARonemonththreemonths">'Глоссарий'!$A$144</definedName>
    <definedName name="PARoveroneyear">'Глоссарий'!$A$142</definedName>
    <definedName name="PARsixmonthsoneyaer">'Глоссарий'!$A$143</definedName>
    <definedName name="PARthreemonthssixmonths">'Глоссарий'!$A$145</definedName>
    <definedName name="Personnelexpense">'Глоссарий'!$A$146</definedName>
    <definedName name="Prepayments">'Глоссарий'!$A$147</definedName>
    <definedName name="Propertyplantandequipment">'Глоссарий'!$A$148</definedName>
    <definedName name="Provisionforemployeebenefits">'Глоссарий'!$A$149</definedName>
    <definedName name="q">'[1]General info'!$C$25</definedName>
    <definedName name="Recoveriesonloanswrittenoff">'Глоссарий'!$A$150</definedName>
    <definedName name="Referencerate">'Глоссарий'!$A$151</definedName>
    <definedName name="Renegotiatedloans">'Глоссарий'!$A$152</definedName>
    <definedName name="Rentandutilitiesexpense">'Глоссарий'!$A$153</definedName>
    <definedName name="Retainedearnings">'Глоссарий'!$A$154</definedName>
    <definedName name="ReversalofimpairmentlossGLP">'Глоссарий'!$A$155</definedName>
    <definedName name="Select__Date_end__in_the_previous_sheet">'Инфраструктура и продукты'!$E$9</definedName>
    <definedName name="Sharepremium">'Глоссарий'!$A$156</definedName>
    <definedName name="Shorttermdepositsclassifiedascashequivalents">'Глоссарий'!$A$157</definedName>
    <definedName name="Shortterminvestmentsclassifiedascashequivalents">'Глоссарий'!$A$158</definedName>
    <definedName name="Solidaritygroup">'Глоссарий'!$A$159</definedName>
    <definedName name="Spread">'Глоссарий'!$A$160</definedName>
    <definedName name="Startdate">'Глоссарий'!$A$161</definedName>
    <definedName name="Subordinateddebt">'Глоссарий'!$A$162</definedName>
    <definedName name="Termmonths">'Глоссарий'!$A$163</definedName>
    <definedName name="therearemoreborrowersthanloans">'Lists'!$AB$3</definedName>
    <definedName name="therearemoredepositorsthanaccounts">'Lists'!$AB$5</definedName>
    <definedName name="Timedeposits">'Глоссарий'!$A$164</definedName>
    <definedName name="Totaldonations">'Глоссарий'!$A$165</definedName>
    <definedName name="Totaltradeandotherpayables">'Глоссарий'!$A$166</definedName>
    <definedName name="Tradeandotherreceivables">'Глоссарий'!$A$167</definedName>
    <definedName name="Trainingexpenses">'Глоссарий'!$A$168</definedName>
    <definedName name="Transportationexpense">'Глоссарий'!$A$169</definedName>
    <definedName name="Treasuryshares">'Глоссарий'!$A$170</definedName>
    <definedName name="Unearnedincomeanddiscount">'Глоссарий'!$A$171</definedName>
    <definedName name="units">'Lists'!$I$2:$I$5</definedName>
    <definedName name="unitsarray">'Lists'!$I$3:$K$5</definedName>
    <definedName name="VillagebankingSHG">'Глоссарий'!$A$172</definedName>
    <definedName name="VolComp">'Lists'!$V$2:$V$4</definedName>
    <definedName name="Voluntarydeposits">'Глоссарий'!$A$173</definedName>
    <definedName name="WriteoffsGLP">'Глоссарий'!$A$174</definedName>
    <definedName name="YN">'Lists'!$L$2:$L$4</definedName>
    <definedName name="Z_1C25AAE7_72F9_4CF5_8A45_CC85D00269F9_.wvu.FilterData" localSheetId="8" hidden="1">'Lists'!$A$1:$O$241</definedName>
    <definedName name="Z_1C25AAE7_72F9_4CF5_8A45_CC85D00269F9_.wvu.FilterData" localSheetId="7" hidden="1">'Глоссарий'!$A$5:$B$175</definedName>
    <definedName name="Z_1C25AAE7_72F9_4CF5_8A45_CC85D00269F9_.wvu.Rows" localSheetId="0" hidden="1">'Общая информация'!#REF!</definedName>
    <definedName name="Z_4305D946_D4B1_4314_8983_FD19B2D37DFF_.wvu.FilterData" localSheetId="8" hidden="1">'Lists'!$A$1:$O$241</definedName>
    <definedName name="Z_4305D946_D4B1_4314_8983_FD19B2D37DFF_.wvu.FilterData" localSheetId="7" hidden="1">'Глоссарий'!$A$5:$B$175</definedName>
    <definedName name="Z_4305D946_D4B1_4314_8983_FD19B2D37DFF_.wvu.Rows" localSheetId="0" hidden="1">'Общая информация'!#REF!</definedName>
    <definedName name="Z_C26EC76C_DF2F_419B_B2D4_ECAD5043009D_.wvu.FilterData" localSheetId="8" hidden="1">'Lists'!$A$1:$O$241</definedName>
    <definedName name="Z_C26EC76C_DF2F_419B_B2D4_ECAD5043009D_.wvu.FilterData" localSheetId="7" hidden="1">'Глоссарий'!$A$5:$B$175</definedName>
  </definedNames>
  <calcPr fullCalcOnLoad="1"/>
</workbook>
</file>

<file path=xl/sharedStrings.xml><?xml version="1.0" encoding="utf-8"?>
<sst xmlns="http://schemas.openxmlformats.org/spreadsheetml/2006/main" count="4001" uniqueCount="2405">
  <si>
    <t>Number of active borrowers</t>
  </si>
  <si>
    <t>Total</t>
  </si>
  <si>
    <t>ZWD</t>
  </si>
  <si>
    <t>ZMK</t>
  </si>
  <si>
    <t>ZAR</t>
  </si>
  <si>
    <t>YER</t>
  </si>
  <si>
    <t>XPF</t>
  </si>
  <si>
    <t>XOF</t>
  </si>
  <si>
    <t>XDR</t>
  </si>
  <si>
    <t>XCD</t>
  </si>
  <si>
    <t>XAF</t>
  </si>
  <si>
    <t>WST</t>
  </si>
  <si>
    <t>VUV</t>
  </si>
  <si>
    <t>VND</t>
  </si>
  <si>
    <t>VEB</t>
  </si>
  <si>
    <t>VAL</t>
  </si>
  <si>
    <t>UZS</t>
  </si>
  <si>
    <t>UYU</t>
  </si>
  <si>
    <t>USD</t>
  </si>
  <si>
    <t>UGX</t>
  </si>
  <si>
    <t>UAH</t>
  </si>
  <si>
    <t>TZS</t>
  </si>
  <si>
    <t>TWD</t>
  </si>
  <si>
    <t>TVD</t>
  </si>
  <si>
    <t>TTD</t>
  </si>
  <si>
    <t>TRL</t>
  </si>
  <si>
    <t>TOP</t>
  </si>
  <si>
    <t>TND</t>
  </si>
  <si>
    <t>TMM</t>
  </si>
  <si>
    <t>TJS</t>
  </si>
  <si>
    <t>THB</t>
  </si>
  <si>
    <t>SZL</t>
  </si>
  <si>
    <t>SYP</t>
  </si>
  <si>
    <t>SVC</t>
  </si>
  <si>
    <t>STD</t>
  </si>
  <si>
    <t>SRG</t>
  </si>
  <si>
    <t>SOS</t>
  </si>
  <si>
    <t>SLL</t>
  </si>
  <si>
    <t>SKK</t>
  </si>
  <si>
    <t>SIT</t>
  </si>
  <si>
    <t>SHP</t>
  </si>
  <si>
    <t>SGD</t>
  </si>
  <si>
    <t>SEK</t>
  </si>
  <si>
    <t>SDD</t>
  </si>
  <si>
    <t>SCR</t>
  </si>
  <si>
    <t>SBD</t>
  </si>
  <si>
    <t>SAR</t>
  </si>
  <si>
    <t>RWF</t>
  </si>
  <si>
    <t>RUB</t>
  </si>
  <si>
    <t>RON</t>
  </si>
  <si>
    <t>ROL</t>
  </si>
  <si>
    <t>QAR</t>
  </si>
  <si>
    <t>PYG</t>
  </si>
  <si>
    <t>PTE</t>
  </si>
  <si>
    <t>PLZ</t>
  </si>
  <si>
    <t>PLN</t>
  </si>
  <si>
    <t>PKR</t>
  </si>
  <si>
    <t>PHP</t>
  </si>
  <si>
    <t>PGK</t>
  </si>
  <si>
    <t>PEN</t>
  </si>
  <si>
    <t>PAB</t>
  </si>
  <si>
    <t>OMR</t>
  </si>
  <si>
    <t>NZD</t>
  </si>
  <si>
    <t>NPR</t>
  </si>
  <si>
    <t>NOK</t>
  </si>
  <si>
    <t>NLG</t>
  </si>
  <si>
    <t>NIO</t>
  </si>
  <si>
    <t>NGN</t>
  </si>
  <si>
    <t>NAD</t>
  </si>
  <si>
    <t>MZM</t>
  </si>
  <si>
    <t>MYR</t>
  </si>
  <si>
    <t>MXN</t>
  </si>
  <si>
    <t>MWK</t>
  </si>
  <si>
    <t>MVR</t>
  </si>
  <si>
    <t>MUR</t>
  </si>
  <si>
    <t>MRO</t>
  </si>
  <si>
    <t>MOP</t>
  </si>
  <si>
    <t>MNT</t>
  </si>
  <si>
    <t>MMK</t>
  </si>
  <si>
    <t>MKD</t>
  </si>
  <si>
    <t>MGF</t>
  </si>
  <si>
    <t>MGA</t>
  </si>
  <si>
    <t>MDL</t>
  </si>
  <si>
    <t>MAD</t>
  </si>
  <si>
    <t>LYD</t>
  </si>
  <si>
    <t>LVL</t>
  </si>
  <si>
    <t>LUF</t>
  </si>
  <si>
    <t>LTL</t>
  </si>
  <si>
    <t>LSL</t>
  </si>
  <si>
    <t>LRD</t>
  </si>
  <si>
    <t>LKR</t>
  </si>
  <si>
    <t>LBP</t>
  </si>
  <si>
    <t>LAK</t>
  </si>
  <si>
    <t>KZT</t>
  </si>
  <si>
    <t>KYD</t>
  </si>
  <si>
    <t>KWD</t>
  </si>
  <si>
    <t>KRW</t>
  </si>
  <si>
    <t>KPW</t>
  </si>
  <si>
    <t>KMF</t>
  </si>
  <si>
    <t>KHR</t>
  </si>
  <si>
    <t>KGS</t>
  </si>
  <si>
    <t>KES</t>
  </si>
  <si>
    <t>JPY</t>
  </si>
  <si>
    <t>JOD</t>
  </si>
  <si>
    <t>JMD</t>
  </si>
  <si>
    <t>JEP</t>
  </si>
  <si>
    <t>ITL</t>
  </si>
  <si>
    <t>ISK</t>
  </si>
  <si>
    <t>IRR</t>
  </si>
  <si>
    <t>IQD</t>
  </si>
  <si>
    <t>INR</t>
  </si>
  <si>
    <t>IMP</t>
  </si>
  <si>
    <t>ILS</t>
  </si>
  <si>
    <t>IEP</t>
  </si>
  <si>
    <t>IDR</t>
  </si>
  <si>
    <t>HUF</t>
  </si>
  <si>
    <t>HTG</t>
  </si>
  <si>
    <t>HRK</t>
  </si>
  <si>
    <t>HNL</t>
  </si>
  <si>
    <t>HKD</t>
  </si>
  <si>
    <t>GYD</t>
  </si>
  <si>
    <t>GTQ</t>
  </si>
  <si>
    <t>GRD</t>
  </si>
  <si>
    <t>GNF</t>
  </si>
  <si>
    <t>GMD</t>
  </si>
  <si>
    <t>GIP</t>
  </si>
  <si>
    <t>GHC</t>
  </si>
  <si>
    <t>GGP</t>
  </si>
  <si>
    <t>GEL</t>
  </si>
  <si>
    <t>GBP</t>
  </si>
  <si>
    <t>FRF</t>
  </si>
  <si>
    <t>FKP</t>
  </si>
  <si>
    <t>FJD</t>
  </si>
  <si>
    <t>FIM</t>
  </si>
  <si>
    <t>EUR</t>
  </si>
  <si>
    <t>ETB</t>
  </si>
  <si>
    <t>ESP</t>
  </si>
  <si>
    <t>ERN</t>
  </si>
  <si>
    <t>EGP</t>
  </si>
  <si>
    <t>EEK</t>
  </si>
  <si>
    <t>DZD</t>
  </si>
  <si>
    <t>DOP</t>
  </si>
  <si>
    <t>DKK</t>
  </si>
  <si>
    <t>DJF</t>
  </si>
  <si>
    <t>DEM</t>
  </si>
  <si>
    <t>CZK</t>
  </si>
  <si>
    <t>CYP</t>
  </si>
  <si>
    <t>CVE</t>
  </si>
  <si>
    <t>CUP</t>
  </si>
  <si>
    <t>CSD</t>
  </si>
  <si>
    <t>CRC</t>
  </si>
  <si>
    <t>COP</t>
  </si>
  <si>
    <t>CNY</t>
  </si>
  <si>
    <t>CLP</t>
  </si>
  <si>
    <t>CLF</t>
  </si>
  <si>
    <t>CHF</t>
  </si>
  <si>
    <t>CDF</t>
  </si>
  <si>
    <t>CAD</t>
  </si>
  <si>
    <t>BZD</t>
  </si>
  <si>
    <t>BYR</t>
  </si>
  <si>
    <t>BWP</t>
  </si>
  <si>
    <t>BTN</t>
  </si>
  <si>
    <t>BSD</t>
  </si>
  <si>
    <t>BRL</t>
  </si>
  <si>
    <t>BOB</t>
  </si>
  <si>
    <t>BND</t>
  </si>
  <si>
    <t>BMD</t>
  </si>
  <si>
    <t>BIF</t>
  </si>
  <si>
    <t>BHD</t>
  </si>
  <si>
    <t>BGN</t>
  </si>
  <si>
    <t>BEF</t>
  </si>
  <si>
    <t>BDT</t>
  </si>
  <si>
    <t>BBD</t>
  </si>
  <si>
    <t>BAM</t>
  </si>
  <si>
    <t>AZM</t>
  </si>
  <si>
    <t>AWG</t>
  </si>
  <si>
    <t>AUD</t>
  </si>
  <si>
    <t>ATS</t>
  </si>
  <si>
    <t>ARS</t>
  </si>
  <si>
    <t>AON</t>
  </si>
  <si>
    <t>AOA</t>
  </si>
  <si>
    <t>ANG</t>
  </si>
  <si>
    <t>AMD</t>
  </si>
  <si>
    <t>ALL</t>
  </si>
  <si>
    <t>AFA</t>
  </si>
  <si>
    <t>AED</t>
  </si>
  <si>
    <t>AZN</t>
  </si>
  <si>
    <t>Belarus Rubl</t>
  </si>
  <si>
    <t>CUC</t>
  </si>
  <si>
    <t>GHS</t>
  </si>
  <si>
    <t>MTL</t>
  </si>
  <si>
    <t>MZN</t>
  </si>
  <si>
    <t>RSD</t>
  </si>
  <si>
    <t>SDG</t>
  </si>
  <si>
    <t>SRD</t>
  </si>
  <si>
    <t>TRY</t>
  </si>
  <si>
    <t>VEF</t>
  </si>
  <si>
    <t>ZWN</t>
  </si>
  <si>
    <t>ZWR</t>
  </si>
  <si>
    <t>Interest Rate Type</t>
  </si>
  <si>
    <t>Infrastructure</t>
  </si>
  <si>
    <t>MF Loan Type</t>
  </si>
  <si>
    <t>Methodology</t>
  </si>
  <si>
    <t>Vol/Comp</t>
  </si>
  <si>
    <t>Demand/Time</t>
  </si>
  <si>
    <t>Error messages</t>
  </si>
  <si>
    <t>--choose--</t>
  </si>
  <si>
    <t>Back to Index</t>
  </si>
  <si>
    <r>
      <t xml:space="preserve">Microfinance Information eXchange, Inc., MIX
</t>
    </r>
    <r>
      <rPr>
        <sz val="10"/>
        <rFont val="Arial"/>
        <family val="2"/>
      </rPr>
      <t>1901 Pennsylvania Avenue NW Suite 307, Washington, DC 20006, USA | Tel.: 01 (202) 659-9094 | Fax: 01 (202) 659-9095</t>
    </r>
  </si>
  <si>
    <t>Date of End or Period</t>
  </si>
  <si>
    <t>SSP</t>
  </si>
  <si>
    <t>'000</t>
  </si>
  <si>
    <t>'000'000</t>
  </si>
  <si>
    <t>http://www.mixmarket.org/profiles-reports/funding-structure-report</t>
  </si>
  <si>
    <t>http://www.mixmarket.org/profiles-reports/crossmarket-analysis-report</t>
  </si>
  <si>
    <t>MFI ID</t>
  </si>
  <si>
    <t>MFI name</t>
  </si>
  <si>
    <t>Fiscal Year</t>
  </si>
  <si>
    <t>Period</t>
  </si>
  <si>
    <t>As of Date</t>
  </si>
  <si>
    <t>Loan officers</t>
  </si>
  <si>
    <t>Number of loans outstanding</t>
  </si>
  <si>
    <t>Personnel</t>
  </si>
  <si>
    <t>1st MCC</t>
  </si>
  <si>
    <t>ANN</t>
  </si>
  <si>
    <t>1st Valley Bank</t>
  </si>
  <si>
    <t>ABA</t>
  </si>
  <si>
    <t>ABASSS</t>
  </si>
  <si>
    <t>ABF</t>
  </si>
  <si>
    <t>ABWA</t>
  </si>
  <si>
    <t>Abyan</t>
  </si>
  <si>
    <t>ACAD</t>
  </si>
  <si>
    <t>ACB sa</t>
  </si>
  <si>
    <t>ACBA</t>
  </si>
  <si>
    <t>ACCESS</t>
  </si>
  <si>
    <t>AccessBank</t>
  </si>
  <si>
    <t>ACCOVI</t>
  </si>
  <si>
    <t>ACEP Cameroon</t>
  </si>
  <si>
    <t>ACEP Senegal</t>
  </si>
  <si>
    <t>ACF</t>
  </si>
  <si>
    <t>ACLEDA</t>
  </si>
  <si>
    <t>ACLEDA Lao</t>
  </si>
  <si>
    <t>ACME</t>
  </si>
  <si>
    <t>ACODEP</t>
  </si>
  <si>
    <t>ACORDE</t>
  </si>
  <si>
    <t>ACRG</t>
  </si>
  <si>
    <t>ACSI</t>
  </si>
  <si>
    <t>ACTUAR - Quindio</t>
  </si>
  <si>
    <t>Actuar Caldas</t>
  </si>
  <si>
    <t>Actuar Tolima</t>
  </si>
  <si>
    <t>ADEA Andahuaylas</t>
  </si>
  <si>
    <t>Aden</t>
  </si>
  <si>
    <t>ADESTRA</t>
  </si>
  <si>
    <t>Adhikar</t>
  </si>
  <si>
    <t>ADICH</t>
  </si>
  <si>
    <t>ADICLA</t>
  </si>
  <si>
    <t>ADIM</t>
  </si>
  <si>
    <t>ADOPEM</t>
  </si>
  <si>
    <t>ADR</t>
  </si>
  <si>
    <t>ADRA - PER</t>
  </si>
  <si>
    <t>ADRI</t>
  </si>
  <si>
    <t>ADRIA mikro</t>
  </si>
  <si>
    <t>ADVANS Cameroun</t>
  </si>
  <si>
    <t>AE&amp;amp;I</t>
  </si>
  <si>
    <t>Aetos</t>
  </si>
  <si>
    <t>AFK</t>
  </si>
  <si>
    <t>AFODENIC</t>
  </si>
  <si>
    <t>AfricaWorks</t>
  </si>
  <si>
    <t>AFS</t>
  </si>
  <si>
    <t>Agrarcredit</t>
  </si>
  <si>
    <t>Agro Micro</t>
  </si>
  <si>
    <t>AgroCapital</t>
  </si>
  <si>
    <t>AgroCredit</t>
  </si>
  <si>
    <t>Agrocredit Plus</t>
  </si>
  <si>
    <t>Agroimpuls</t>
  </si>
  <si>
    <t>AgroInvest</t>
  </si>
  <si>
    <t>Agroinvest - Montenegro</t>
  </si>
  <si>
    <t>Agroinvestbank</t>
  </si>
  <si>
    <t>AGUDESA</t>
  </si>
  <si>
    <t>AIM</t>
  </si>
  <si>
    <t>Aiyl Bank</t>
  </si>
  <si>
    <t>Ajiwika</t>
  </si>
  <si>
    <t>Akhuwat</t>
  </si>
  <si>
    <t>Akiba</t>
  </si>
  <si>
    <t>Al Amal Bank</t>
  </si>
  <si>
    <t>Al Aman</t>
  </si>
  <si>
    <t>Al Amana</t>
  </si>
  <si>
    <t>Al Awael</t>
  </si>
  <si>
    <t>Al Karama</t>
  </si>
  <si>
    <t>Al Majmoua</t>
  </si>
  <si>
    <t>Al Mosanid</t>
  </si>
  <si>
    <t>Al Rafah Bank</t>
  </si>
  <si>
    <t>Al Tadamun</t>
  </si>
  <si>
    <t>Al Takadum</t>
  </si>
  <si>
    <t>Al-Barot</t>
  </si>
  <si>
    <t>Al-Bashaer Microfinance</t>
  </si>
  <si>
    <t>Al-Thiqa</t>
  </si>
  <si>
    <t>Alcance Financiera</t>
  </si>
  <si>
    <t>AlidÃ©</t>
  </si>
  <si>
    <t>Alliance Group</t>
  </si>
  <si>
    <t>Almaz</t>
  </si>
  <si>
    <t>ALNAP</t>
  </si>
  <si>
    <t>ALSOL</t>
  </si>
  <si>
    <t>Alternativa</t>
  </si>
  <si>
    <t>Alternativa Microfinanzas</t>
  </si>
  <si>
    <t>Alteya</t>
  </si>
  <si>
    <t>Alwatani</t>
  </si>
  <si>
    <t>AMA</t>
  </si>
  <si>
    <t>Amalkom</t>
  </si>
  <si>
    <t>AMC</t>
  </si>
  <si>
    <t>AMC de R.L.</t>
  </si>
  <si>
    <t>Ameen</t>
  </si>
  <si>
    <t>AMEXTRA</t>
  </si>
  <si>
    <t>AMfB</t>
  </si>
  <si>
    <t>AMK</t>
  </si>
  <si>
    <t>AML</t>
  </si>
  <si>
    <t>Amlok</t>
  </si>
  <si>
    <t>AMMACTS</t>
  </si>
  <si>
    <t>AMOS</t>
  </si>
  <si>
    <t>AMRET</t>
  </si>
  <si>
    <t>AMSSF/MC</t>
  </si>
  <si>
    <t>ANED</t>
  </si>
  <si>
    <t>Anum RB</t>
  </si>
  <si>
    <t>APACO</t>
  </si>
  <si>
    <t>APED</t>
  </si>
  <si>
    <t>APIAGOL</t>
  </si>
  <si>
    <t>Apoyo EconÃ³mico</t>
  </si>
  <si>
    <t>Apoyo Integral</t>
  </si>
  <si>
    <t>Apoyo Social</t>
  </si>
  <si>
    <t>APROS</t>
  </si>
  <si>
    <t>Aqroinvest</t>
  </si>
  <si>
    <t>ARDI</t>
  </si>
  <si>
    <t>AREGAK UCO</t>
  </si>
  <si>
    <t>Armon</t>
  </si>
  <si>
    <t>Arnur Credit</t>
  </si>
  <si>
    <t>Arohan</t>
  </si>
  <si>
    <t>Arthacharya</t>
  </si>
  <si>
    <t>ASA</t>
  </si>
  <si>
    <t>ASA India</t>
  </si>
  <si>
    <t>Asa Initiative</t>
  </si>
  <si>
    <t>ASA Pakistan</t>
  </si>
  <si>
    <t>ASA Philippines</t>
  </si>
  <si>
    <t>ASA-AFG</t>
  </si>
  <si>
    <t>ASALA</t>
  </si>
  <si>
    <t>Asasah</t>
  </si>
  <si>
    <t>ASC Union</t>
  </si>
  <si>
    <t>ASCOOB CENTRAL</t>
  </si>
  <si>
    <t>ASDIR</t>
  </si>
  <si>
    <t>ASEI</t>
  </si>
  <si>
    <t>ASHI</t>
  </si>
  <si>
    <t>ASIDME</t>
  </si>
  <si>
    <t>Asirvad</t>
  </si>
  <si>
    <t>ASKI</t>
  </si>
  <si>
    <t>AsociaciÃ³n Arariwa</t>
  </si>
  <si>
    <t>AsociaciÃ³n El Balsamo</t>
  </si>
  <si>
    <t>AsociaciÃ³n RaÃ­z</t>
  </si>
  <si>
    <t>AsociaciÃ³n SHARE</t>
  </si>
  <si>
    <t>ASODENIC</t>
  </si>
  <si>
    <t>ASODERI</t>
  </si>
  <si>
    <t>Asomi</t>
  </si>
  <si>
    <t>ASOPROSANRAMON</t>
  </si>
  <si>
    <t>ASP Financiera</t>
  </si>
  <si>
    <t>ASPIRE</t>
  </si>
  <si>
    <t>ASR</t>
  </si>
  <si>
    <t>ASUSU CIIGABA</t>
  </si>
  <si>
    <t>ATEMEXPA</t>
  </si>
  <si>
    <t>Avance</t>
  </si>
  <si>
    <t>Avantaj</t>
  </si>
  <si>
    <t>Avanzar</t>
  </si>
  <si>
    <t>Avrasiya-Kredit</t>
  </si>
  <si>
    <t>AYF</t>
  </si>
  <si>
    <t>Azal</t>
  </si>
  <si>
    <t>Azercredit</t>
  </si>
  <si>
    <t>Azerdemiryolbank</t>
  </si>
  <si>
    <t>Azeri Star</t>
  </si>
  <si>
    <t>Bai Tushum</t>
  </si>
  <si>
    <t>BancamÃ­a</t>
  </si>
  <si>
    <t>Banco ADEMI</t>
  </si>
  <si>
    <t>Banco Amigo</t>
  </si>
  <si>
    <t>Banco da Familia</t>
  </si>
  <si>
    <t>Banco do Empreendedor</t>
  </si>
  <si>
    <t>Banco do Povo - CrÃ©dito SolidÃ¡rio</t>
  </si>
  <si>
    <t>Banco do Vale</t>
  </si>
  <si>
    <t>Banco Familiar</t>
  </si>
  <si>
    <t>Banco Santiago de Libon</t>
  </si>
  <si>
    <t>Banco Solidario</t>
  </si>
  <si>
    <t>BancoEstado</t>
  </si>
  <si>
    <t>Bancolombia</t>
  </si>
  <si>
    <t>BancoSol</t>
  </si>
  <si>
    <t>BanCovelo</t>
  </si>
  <si>
    <t>BANCRI</t>
  </si>
  <si>
    <t>Bandhan</t>
  </si>
  <si>
    <t>BanGente</t>
  </si>
  <si>
    <t>Bangko Kabayan</t>
  </si>
  <si>
    <t>Bangmarigu Community Bank</t>
  </si>
  <si>
    <t>BanIgualdad</t>
  </si>
  <si>
    <t>Bank Eskhata</t>
  </si>
  <si>
    <t>Bank of Baku</t>
  </si>
  <si>
    <t>Baoshang Bank</t>
  </si>
  <si>
    <t>Barakat</t>
  </si>
  <si>
    <t>BASIX</t>
  </si>
  <si>
    <t>BASTOB</t>
  </si>
  <si>
    <t>BCSC</t>
  </si>
  <si>
    <t>BDBL</t>
  </si>
  <si>
    <t>BDCB</t>
  </si>
  <si>
    <t>BEES</t>
  </si>
  <si>
    <t>Bereke</t>
  </si>
  <si>
    <t>Bereke-credit</t>
  </si>
  <si>
    <t>Berendina Microfinance</t>
  </si>
  <si>
    <t>BESA</t>
  </si>
  <si>
    <t>BFL</t>
  </si>
  <si>
    <t>BIMAS</t>
  </si>
  <si>
    <t>Binhminh CDC</t>
  </si>
  <si>
    <t>BISWA</t>
  </si>
  <si>
    <t>BJS</t>
  </si>
  <si>
    <t>BMM CÃ³rdoba</t>
  </si>
  <si>
    <t>BMT Sanama</t>
  </si>
  <si>
    <t>BOM</t>
  </si>
  <si>
    <t>Borshud</t>
  </si>
  <si>
    <t>BPR  AN</t>
  </si>
  <si>
    <t>BPR AK</t>
  </si>
  <si>
    <t>BPR BMMS</t>
  </si>
  <si>
    <t>BPR DMG</t>
  </si>
  <si>
    <t>BPR Hitamajaya</t>
  </si>
  <si>
    <t>BPR NBP 11</t>
  </si>
  <si>
    <t>BPR NBP 2</t>
  </si>
  <si>
    <t>BPR NSI</t>
  </si>
  <si>
    <t>BPR Pinang Artha</t>
  </si>
  <si>
    <t>BPR Surya Yudha Kencana</t>
  </si>
  <si>
    <t>BPR Wahana Sentra Artha</t>
  </si>
  <si>
    <t>BRAC</t>
  </si>
  <si>
    <t>BRAC - AFG</t>
  </si>
  <si>
    <t>BRAC - LBR</t>
  </si>
  <si>
    <t>BRAC - LKA</t>
  </si>
  <si>
    <t>BRAC - PAK</t>
  </si>
  <si>
    <t>BRAC - SLE</t>
  </si>
  <si>
    <t>BRAC - SS</t>
  </si>
  <si>
    <t>BRAC - TZA</t>
  </si>
  <si>
    <t>BRAC - UGA</t>
  </si>
  <si>
    <t>BRI</t>
  </si>
  <si>
    <t>Bright Future Foundation</t>
  </si>
  <si>
    <t>BSS</t>
  </si>
  <si>
    <t>Buksh Foundation</t>
  </si>
  <si>
    <t>BURO Bangladesh</t>
  </si>
  <si>
    <t>Buuwuloso RB</t>
  </si>
  <si>
    <t>BV Finans Invest</t>
  </si>
  <si>
    <t>BWDC</t>
  </si>
  <si>
    <t>BZMF</t>
  </si>
  <si>
    <t>CACMU</t>
  </si>
  <si>
    <t>CAECE- Jigiseme</t>
  </si>
  <si>
    <t>Caja Depac Poblana</t>
  </si>
  <si>
    <t>CamCCUL</t>
  </si>
  <si>
    <t>CAME</t>
  </si>
  <si>
    <t>CAMETRO</t>
  </si>
  <si>
    <t>Cantilan Bank</t>
  </si>
  <si>
    <t>CAPA</t>
  </si>
  <si>
    <t>Capital Plus</t>
  </si>
  <si>
    <t>Capitec Bank</t>
  </si>
  <si>
    <t>CAPPED</t>
  </si>
  <si>
    <t>CARD Bank</t>
  </si>
  <si>
    <t>CARD Ghana</t>
  </si>
  <si>
    <t>CARD NGO</t>
  </si>
  <si>
    <t>CARE - GTM</t>
  </si>
  <si>
    <t>Caritas</t>
  </si>
  <si>
    <t>Caritas Esteli</t>
  </si>
  <si>
    <t>Cashpor MC</t>
  </si>
  <si>
    <t>CAURIE Micro Finance</t>
  </si>
  <si>
    <t>CBB</t>
  </si>
  <si>
    <t>CBDIBA/RENACA</t>
  </si>
  <si>
    <t>CBIRD</t>
  </si>
  <si>
    <t>CBMO</t>
  </si>
  <si>
    <t>CCC</t>
  </si>
  <si>
    <t>CCFID</t>
  </si>
  <si>
    <t>CCICH</t>
  </si>
  <si>
    <t>CCSF</t>
  </si>
  <si>
    <t>CDBDCB</t>
  </si>
  <si>
    <t>CDD</t>
  </si>
  <si>
    <t>CDIP</t>
  </si>
  <si>
    <t>CDOT</t>
  </si>
  <si>
    <t>CDRO</t>
  </si>
  <si>
    <t>CDS</t>
  </si>
  <si>
    <t>CEADe</t>
  </si>
  <si>
    <t>CEAPE BA</t>
  </si>
  <si>
    <t>CEAPE MA</t>
  </si>
  <si>
    <t>CEAPE PE</t>
  </si>
  <si>
    <t>CEAPE PI</t>
  </si>
  <si>
    <t>CEC-PROM Mature</t>
  </si>
  <si>
    <t>CECA</t>
  </si>
  <si>
    <t>CECM</t>
  </si>
  <si>
    <t>CEDEF</t>
  </si>
  <si>
    <t>CEFAM</t>
  </si>
  <si>
    <t>Centenary Bank</t>
  </si>
  <si>
    <t>Central Cresol Baser</t>
  </si>
  <si>
    <t>CEOSS</t>
  </si>
  <si>
    <t>CEP</t>
  </si>
  <si>
    <t>CEP BRVT</t>
  </si>
  <si>
    <t>CEPESIU</t>
  </si>
  <si>
    <t>CEPRODEL</t>
  </si>
  <si>
    <t>CEVI</t>
  </si>
  <si>
    <t>CFA</t>
  </si>
  <si>
    <t>CFF</t>
  </si>
  <si>
    <t>CFPA</t>
  </si>
  <si>
    <t>CGF</t>
  </si>
  <si>
    <t>Chaitanya</t>
  </si>
  <si>
    <t>Chamroeun</t>
  </si>
  <si>
    <t>Chartered Financial Assistance</t>
  </si>
  <si>
    <t>CHC-Limited</t>
  </si>
  <si>
    <t>CHF Iraq</t>
  </si>
  <si>
    <t>CIDRE</t>
  </si>
  <si>
    <t>CMAC Arequipa</t>
  </si>
  <si>
    <t>CMAC Cusco</t>
  </si>
  <si>
    <t>CMAC Del Santa</t>
  </si>
  <si>
    <t>CMAC Huancayo</t>
  </si>
  <si>
    <t>CMAC Ica</t>
  </si>
  <si>
    <t>CMAC Maynas</t>
  </si>
  <si>
    <t>CMAC Paita</t>
  </si>
  <si>
    <t>CMAC Pisco</t>
  </si>
  <si>
    <t>CMAC Piura</t>
  </si>
  <si>
    <t>CMAC Sullana</t>
  </si>
  <si>
    <t>CMAC Tacna</t>
  </si>
  <si>
    <t>CMAC Trujillo</t>
  </si>
  <si>
    <t>CMCA</t>
  </si>
  <si>
    <t>CMCP Lima</t>
  </si>
  <si>
    <t>CMEDFI</t>
  </si>
  <si>
    <t>CMMB</t>
  </si>
  <si>
    <t>CMS</t>
  </si>
  <si>
    <t>COAC 4 de Octubre</t>
  </si>
  <si>
    <t>COAC Ambato</t>
  </si>
  <si>
    <t>COAC Artesanos</t>
  </si>
  <si>
    <t>COAC Atuntaqui</t>
  </si>
  <si>
    <t>COAC Chone</t>
  </si>
  <si>
    <t>COAC Fernando Daquilema</t>
  </si>
  <si>
    <t>COAC Fondvida</t>
  </si>
  <si>
    <t>COAC JardÃ­n Azuayo</t>
  </si>
  <si>
    <t>COAC Kullki Wasi</t>
  </si>
  <si>
    <t>COAC La BenÃ©fica</t>
  </si>
  <si>
    <t>COAC Luz del Valle</t>
  </si>
  <si>
    <t>COAC MCCH</t>
  </si>
  <si>
    <t>COAC Minga</t>
  </si>
  <si>
    <t>COAC Mushuc Runa</t>
  </si>
  <si>
    <t>COAC Nacional</t>
  </si>
  <si>
    <t>COAC Padre Vicente</t>
  </si>
  <si>
    <t>COAC Pallatanga</t>
  </si>
  <si>
    <t>COAC Sac Aiet</t>
  </si>
  <si>
    <t>COAC San Antonio</t>
  </si>
  <si>
    <t>COAC San Gabriel</t>
  </si>
  <si>
    <t>COAC San JosÃ©</t>
  </si>
  <si>
    <t>COAC Santa Anita</t>
  </si>
  <si>
    <t>COCDEP</t>
  </si>
  <si>
    <t>CODESARROLLO</t>
  </si>
  <si>
    <t>CompartamosBanco</t>
  </si>
  <si>
    <t>Comultrasan</t>
  </si>
  <si>
    <t>Confiar</t>
  </si>
  <si>
    <t>Conserva</t>
  </si>
  <si>
    <t>Consol</t>
  </si>
  <si>
    <t>Contactar</t>
  </si>
  <si>
    <t>COOMERCIACOOP</t>
  </si>
  <si>
    <t>Coomultagro</t>
  </si>
  <si>
    <t>Coop 20 de Abril</t>
  </si>
  <si>
    <t>Coop Avance</t>
  </si>
  <si>
    <t>Coop FÃ¡tima</t>
  </si>
  <si>
    <t>Coop JesÃºs Nazareno</t>
  </si>
  <si>
    <t>Coop Juan XXIII</t>
  </si>
  <si>
    <t>Coop MEDA</t>
  </si>
  <si>
    <t>COOPAC Chiquinquira</t>
  </si>
  <si>
    <t>COOPAC LeÃ³n XIII</t>
  </si>
  <si>
    <t>COOPAC Los Andes</t>
  </si>
  <si>
    <t>COOPAC Norandino</t>
  </si>
  <si>
    <t>COOPAC San CristÃ³bal</t>
  </si>
  <si>
    <t>COOPAC San MartÃ­n</t>
  </si>
  <si>
    <t>COOPAC Santa Maria</t>
  </si>
  <si>
    <t>COOPAC Santo Cristo</t>
  </si>
  <si>
    <t>COOPAC Santo Domingo</t>
  </si>
  <si>
    <t>CoopÃ©rative Taanadi</t>
  </si>
  <si>
    <t>COOPROGRESO</t>
  </si>
  <si>
    <t>COOSERFIN</t>
  </si>
  <si>
    <t>COOTREGUA</t>
  </si>
  <si>
    <t>Cordial Microfinanzas</t>
  </si>
  <si>
    <t>COSPEC</t>
  </si>
  <si>
    <t>CRAC Credinka</t>
  </si>
  <si>
    <t>CRAC Los Andes</t>
  </si>
  <si>
    <t>CRAC Nuestra Gente</t>
  </si>
  <si>
    <t>CRAC Profinanzas</t>
  </si>
  <si>
    <t>CRAC SeÃ±or de Luren</t>
  </si>
  <si>
    <t>CRAC SipÃ¡n</t>
  </si>
  <si>
    <t>Crece Safsa</t>
  </si>
  <si>
    <t>CRECER</t>
  </si>
  <si>
    <t>CredAgro NBCO</t>
  </si>
  <si>
    <t>Credex</t>
  </si>
  <si>
    <t>Credi FÃ©</t>
  </si>
  <si>
    <t>CrediAmigo</t>
  </si>
  <si>
    <t>CrediAvance</t>
  </si>
  <si>
    <t>CrediClub</t>
  </si>
  <si>
    <t>CrediComÃºn</t>
  </si>
  <si>
    <t>CrediConfia</t>
  </si>
  <si>
    <t>Credicoop</t>
  </si>
  <si>
    <t>CREDIMUJER</t>
  </si>
  <si>
    <t>CREDIOESTE</t>
  </si>
  <si>
    <t>Crediscotia</t>
  </si>
  <si>
    <t>Credisol</t>
  </si>
  <si>
    <t>Credisol Honduras</t>
  </si>
  <si>
    <t>CREDIT</t>
  </si>
  <si>
    <t>Credit Mongol</t>
  </si>
  <si>
    <t>Credit Systems</t>
  </si>
  <si>
    <t>CrÃ©dito Real</t>
  </si>
  <si>
    <t>CREDITUYO</t>
  </si>
  <si>
    <t>CREDO</t>
  </si>
  <si>
    <t>CReSA</t>
  </si>
  <si>
    <t>Cresol Central</t>
  </si>
  <si>
    <t>Crest MFB</t>
  </si>
  <si>
    <t>Crezcamos</t>
  </si>
  <si>
    <t>CRG</t>
  </si>
  <si>
    <t>CRYSOL</t>
  </si>
  <si>
    <t>Crystal</t>
  </si>
  <si>
    <t>CSC</t>
  </si>
  <si>
    <t>CSS</t>
  </si>
  <si>
    <t>CTS</t>
  </si>
  <si>
    <t>CU Chet Baisorum</t>
  </si>
  <si>
    <t>CU Sawiran</t>
  </si>
  <si>
    <t>CU Tokmok Trust</t>
  </si>
  <si>
    <t>CU Zakowat</t>
  </si>
  <si>
    <t>CUMO</t>
  </si>
  <si>
    <t>CVECA Kita/BafoulabÃ©</t>
  </si>
  <si>
    <t>CWCD</t>
  </si>
  <si>
    <t>CZWSDA</t>
  </si>
  <si>
    <t>D-Miro</t>
  </si>
  <si>
    <t>DAMEN</t>
  </si>
  <si>
    <t>Dariu</t>
  </si>
  <si>
    <t>Dastras</t>
  </si>
  <si>
    <t>DAYAQ-Credit</t>
  </si>
  <si>
    <t>DBACD</t>
  </si>
  <si>
    <t>DD Bank</t>
  </si>
  <si>
    <t>De Schakel</t>
  </si>
  <si>
    <t>DEF</t>
  </si>
  <si>
    <t>DEPROSC-Nepal</t>
  </si>
  <si>
    <t>Diaconia</t>
  </si>
  <si>
    <t>Dian Mandiri</t>
  </si>
  <si>
    <t>DINARI</t>
  </si>
  <si>
    <t>Disha</t>
  </si>
  <si>
    <t>Disha Microfin</t>
  </si>
  <si>
    <t>DJOMEC</t>
  </si>
  <si>
    <t>Don Apoyo</t>
  </si>
  <si>
    <t>Doveriye (Amursk)</t>
  </si>
  <si>
    <t>Doveriye- Bulgaria</t>
  </si>
  <si>
    <t>DSK</t>
  </si>
  <si>
    <t>DSPI</t>
  </si>
  <si>
    <t>Duterimbere</t>
  </si>
  <si>
    <t>Dwetire</t>
  </si>
  <si>
    <t>East Manprusi RB</t>
  </si>
  <si>
    <t>Easycred</t>
  </si>
  <si>
    <t>EB-ACCION</t>
  </si>
  <si>
    <t>ECLOF</t>
  </si>
  <si>
    <t>ECLOF - ARM</t>
  </si>
  <si>
    <t>ECLOF - ECU</t>
  </si>
  <si>
    <t>ECLOF - GHA</t>
  </si>
  <si>
    <t>ECLOF - PHL</t>
  </si>
  <si>
    <t>ECLOF - SL</t>
  </si>
  <si>
    <t>ECLOF-KEN</t>
  </si>
  <si>
    <t>EcoFuturo FFP</t>
  </si>
  <si>
    <t>EDAPROSPO</t>
  </si>
  <si>
    <t>EDESA</t>
  </si>
  <si>
    <t>Edinstvo Yurga</t>
  </si>
  <si>
    <t>EDPYME Acceso Crediticio</t>
  </si>
  <si>
    <t>EDPYME Alternativa</t>
  </si>
  <si>
    <t>EDPYME Confianza</t>
  </si>
  <si>
    <t>EDPYME Crear Arequipa</t>
  </si>
  <si>
    <t>EDPYME CredivisiÃ³n</t>
  </si>
  <si>
    <t>EDPYME Efectiva</t>
  </si>
  <si>
    <t>EDPYME Nueva VisiÃ³n</t>
  </si>
  <si>
    <t>EDPYME Pro Negocios</t>
  </si>
  <si>
    <t>EDPYME Proempresa</t>
  </si>
  <si>
    <t>EDPYME RaÃ­z</t>
  </si>
  <si>
    <t>Ehtirom Plus</t>
  </si>
  <si>
    <t>EKI</t>
  </si>
  <si>
    <t>EKPA</t>
  </si>
  <si>
    <t>Elet-Capital</t>
  </si>
  <si>
    <t>EMI</t>
  </si>
  <si>
    <t>Emkan</t>
  </si>
  <si>
    <t>Emprender</t>
  </si>
  <si>
    <t>Emprendesarial</t>
  </si>
  <si>
    <t>Enda</t>
  </si>
  <si>
    <t>ENLACE</t>
  </si>
  <si>
    <t>Equitas</t>
  </si>
  <si>
    <t>Equity Bank</t>
  </si>
  <si>
    <t>Equity Bank Southern Sudan Limited</t>
  </si>
  <si>
    <t>ESAF</t>
  </si>
  <si>
    <t>ESDO</t>
  </si>
  <si>
    <t>ESED</t>
  </si>
  <si>
    <t>Espacios Alternativos</t>
  </si>
  <si>
    <t>EurekaSoli</t>
  </si>
  <si>
    <t>Express Finance</t>
  </si>
  <si>
    <t>Ezi Savings and Loan</t>
  </si>
  <si>
    <t>FAARF</t>
  </si>
  <si>
    <t>FACES</t>
  </si>
  <si>
    <t>FADEMYPE</t>
  </si>
  <si>
    <t>FAFIDESS</t>
  </si>
  <si>
    <t>FAIR Bank</t>
  </si>
  <si>
    <t>FAMA OPDF</t>
  </si>
  <si>
    <t>FAPE</t>
  </si>
  <si>
    <t>Farm Credit Armenia</t>
  </si>
  <si>
    <t>Farmer Finance Ltd</t>
  </si>
  <si>
    <t>Farz Foundation</t>
  </si>
  <si>
    <t>Fassil FFP</t>
  </si>
  <si>
    <t>FATEN</t>
  </si>
  <si>
    <t>Faulu - KEN</t>
  </si>
  <si>
    <t>Faulu - UGA</t>
  </si>
  <si>
    <t>FBPMC</t>
  </si>
  <si>
    <t>FCBFI</t>
  </si>
  <si>
    <t>FDD</t>
  </si>
  <si>
    <t>FDL</t>
  </si>
  <si>
    <t>FDM</t>
  </si>
  <si>
    <t>FECECAM</t>
  </si>
  <si>
    <t>FECECAV</t>
  </si>
  <si>
    <t>FFSA</t>
  </si>
  <si>
    <t>FFSL</t>
  </si>
  <si>
    <t>FHA</t>
  </si>
  <si>
    <t>FIACG</t>
  </si>
  <si>
    <t>FICO</t>
  </si>
  <si>
    <t>FIDERPAC</t>
  </si>
  <si>
    <t>FIE FFP</t>
  </si>
  <si>
    <t>FIE Gran Poder</t>
  </si>
  <si>
    <t>FIELCO</t>
  </si>
  <si>
    <t>Finacen</t>
  </si>
  <si>
    <t>FinAgro</t>
  </si>
  <si>
    <t>FinAmÃ©rica</t>
  </si>
  <si>
    <t>FinAmigo</t>
  </si>
  <si>
    <t>Finance Sudan</t>
  </si>
  <si>
    <t>FINANCIA CAPITAL</t>
  </si>
  <si>
    <t>Financia Credit</t>
  </si>
  <si>
    <t>Financiera CONSER</t>
  </si>
  <si>
    <t>Financiera Edyficar</t>
  </si>
  <si>
    <t>Financiera Fama</t>
  </si>
  <si>
    <t>Financiera Independencia</t>
  </si>
  <si>
    <t>FINCA - AFG</t>
  </si>
  <si>
    <t>FINCA - ARM</t>
  </si>
  <si>
    <t>FINCA - AZE</t>
  </si>
  <si>
    <t>FINCA - DRC</t>
  </si>
  <si>
    <t>FINCA - ECU</t>
  </si>
  <si>
    <t>FINCA - GEO</t>
  </si>
  <si>
    <t>FINCA - GTM</t>
  </si>
  <si>
    <t>FINCA - HND</t>
  </si>
  <si>
    <t>FINCA - HTI</t>
  </si>
  <si>
    <t>FINCA - JOR</t>
  </si>
  <si>
    <t>FINCA - KOS</t>
  </si>
  <si>
    <t>FINCA - MEX</t>
  </si>
  <si>
    <t>FINCA - MWI</t>
  </si>
  <si>
    <t>FINCA - NIC</t>
  </si>
  <si>
    <t>FINCA - PER</t>
  </si>
  <si>
    <t>FINCA - Russia</t>
  </si>
  <si>
    <t>FINCA - SLV</t>
  </si>
  <si>
    <t>FINCA - TJK</t>
  </si>
  <si>
    <t>FINCA - TZA</t>
  </si>
  <si>
    <t>FINCA - UGA</t>
  </si>
  <si>
    <t>FINCA - ZMB</t>
  </si>
  <si>
    <t>FinComÃºn</t>
  </si>
  <si>
    <t>FinDev</t>
  </si>
  <si>
    <t>FinLabor</t>
  </si>
  <si>
    <t>FinLaguna</t>
  </si>
  <si>
    <t>FINSOL</t>
  </si>
  <si>
    <t>First Macro Bank</t>
  </si>
  <si>
    <t>FIS</t>
  </si>
  <si>
    <t>FISUR</t>
  </si>
  <si>
    <t>FM Bank</t>
  </si>
  <si>
    <t>FMCC</t>
  </si>
  <si>
    <t>FMF</t>
  </si>
  <si>
    <t>FMFB - AFG</t>
  </si>
  <si>
    <t>FMFB - Pakistan</t>
  </si>
  <si>
    <t>FMFB - TJK</t>
  </si>
  <si>
    <t>FMFI Syria</t>
  </si>
  <si>
    <t>FMM Bucaramanga</t>
  </si>
  <si>
    <t>FMM PopayÃ¡n</t>
  </si>
  <si>
    <t>FMSD</t>
  </si>
  <si>
    <t>FODEM</t>
  </si>
  <si>
    <t>FODEMI</t>
  </si>
  <si>
    <t>Fomentamos</t>
  </si>
  <si>
    <t>FOMIC</t>
  </si>
  <si>
    <t>FONCRESOL</t>
  </si>
  <si>
    <t>FONDECO</t>
  </si>
  <si>
    <t>FONDEP</t>
  </si>
  <si>
    <t>FONDESA</t>
  </si>
  <si>
    <t>FONDESOL</t>
  </si>
  <si>
    <t>FONDESURCO</t>
  </si>
  <si>
    <t>Fondo Esperanza</t>
  </si>
  <si>
    <t>Forjadores de Negocios</t>
  </si>
  <si>
    <t>Fortaleza FFP</t>
  </si>
  <si>
    <t>FORUS</t>
  </si>
  <si>
    <t>FORWARD</t>
  </si>
  <si>
    <t>FOVIDA</t>
  </si>
  <si>
    <t>FRAC</t>
  </si>
  <si>
    <t>FUBODE</t>
  </si>
  <si>
    <t>FUCEC Togo</t>
  </si>
  <si>
    <t>FUDECOSUR</t>
  </si>
  <si>
    <t>FUDEMI</t>
  </si>
  <si>
    <t>FULM</t>
  </si>
  <si>
    <t>FUNBODEM</t>
  </si>
  <si>
    <t>FundaciÃ³n 4i-2000</t>
  </si>
  <si>
    <t>FundaciÃ³n Adelante</t>
  </si>
  <si>
    <t>FundaciÃ³n Alternativa</t>
  </si>
  <si>
    <t>FundaciÃ³n Amanecer</t>
  </si>
  <si>
    <t>FundaciÃ³n CAMPO</t>
  </si>
  <si>
    <t>FundaciÃ³n Esperanza</t>
  </si>
  <si>
    <t>FundaciÃ³n Espoir</t>
  </si>
  <si>
    <t>FundaciÃ³n LeÃ³n 2000</t>
  </si>
  <si>
    <t>FundaciÃ³n MICROS</t>
  </si>
  <si>
    <t>FundaciÃ³n Mujer</t>
  </si>
  <si>
    <t>FundaciÃ³n Nieborowski</t>
  </si>
  <si>
    <t>FundaciÃ³n Paraguaya</t>
  </si>
  <si>
    <t>FUNDAHMICRO</t>
  </si>
  <si>
    <t>FUNDAMIC</t>
  </si>
  <si>
    <t>FUNDEA</t>
  </si>
  <si>
    <t>FUNDEBASE</t>
  </si>
  <si>
    <t>FUNDECOCA</t>
  </si>
  <si>
    <t>FUNDEMIX</t>
  </si>
  <si>
    <t>FUNDENUSE</t>
  </si>
  <si>
    <t>FUNDESAN</t>
  </si>
  <si>
    <t>FUNDESER</t>
  </si>
  <si>
    <t>FUNDESPE</t>
  </si>
  <si>
    <t>FUNDEVI</t>
  </si>
  <si>
    <t>FUNED</t>
  </si>
  <si>
    <t>FUNHAVI</t>
  </si>
  <si>
    <t>FUNHDE</t>
  </si>
  <si>
    <t>FUNSALDE</t>
  </si>
  <si>
    <t>Furuz</t>
  </si>
  <si>
    <t>G-Life Financial Services</t>
  </si>
  <si>
    <t>Galaktika</t>
  </si>
  <si>
    <t>GAMIFI SA</t>
  </si>
  <si>
    <t>Garant-Invest</t>
  </si>
  <si>
    <t>GBNB</t>
  </si>
  <si>
    <t>Gboko MFB</t>
  </si>
  <si>
    <t>GCM</t>
  </si>
  <si>
    <t>General Toshevo</t>
  </si>
  <si>
    <t>GÃ©nesis Empresarial</t>
  </si>
  <si>
    <t>Geocredit</t>
  </si>
  <si>
    <t>GGEM Microfinance Services Ltd.</t>
  </si>
  <si>
    <t>Ghashful</t>
  </si>
  <si>
    <t>GK</t>
  </si>
  <si>
    <t>GLOW</t>
  </si>
  <si>
    <t>GM Bank</t>
  </si>
  <si>
    <t>GOF</t>
  </si>
  <si>
    <t>GRAINE sarl</t>
  </si>
  <si>
    <t>Grameen Bank</t>
  </si>
  <si>
    <t>Grameen Ghana</t>
  </si>
  <si>
    <t>Grameen Sahara Matia Goalpara</t>
  </si>
  <si>
    <t>Green Bank</t>
  </si>
  <si>
    <t>GU</t>
  </si>
  <si>
    <t>Guangxi Baise</t>
  </si>
  <si>
    <t>GUARDIAN</t>
  </si>
  <si>
    <t>GUK</t>
  </si>
  <si>
    <t>GV</t>
  </si>
  <si>
    <t>HamkorBank</t>
  </si>
  <si>
    <t>Harbin Bank</t>
  </si>
  <si>
    <t>Hebei Laishui</t>
  </si>
  <si>
    <t>Hebei Yixian</t>
  </si>
  <si>
    <t>Hekima</t>
  </si>
  <si>
    <t>Henan Puyong</t>
  </si>
  <si>
    <t>Hermandad de Honduras OPDF</t>
  </si>
  <si>
    <t>HiH</t>
  </si>
  <si>
    <t>HKL</t>
  </si>
  <si>
    <t>Hluvuku</t>
  </si>
  <si>
    <t>HOPE</t>
  </si>
  <si>
    <t>Hope for Life</t>
  </si>
  <si>
    <t>Hope Microcredit Finance (India) Pvt. Ltd.</t>
  </si>
  <si>
    <t>Horizon</t>
  </si>
  <si>
    <t>Horizonti</t>
  </si>
  <si>
    <t>HSPFI</t>
  </si>
  <si>
    <t>ICC BluSol</t>
  </si>
  <si>
    <t>ICC MAU/CE</t>
  </si>
  <si>
    <t>ICNW</t>
  </si>
  <si>
    <t>ID</t>
  </si>
  <si>
    <t>ID-Ghana</t>
  </si>
  <si>
    <t>IDDA</t>
  </si>
  <si>
    <t>IDEPRO</t>
  </si>
  <si>
    <t>IDER CV</t>
  </si>
  <si>
    <t>IDF</t>
  </si>
  <si>
    <t>IDH</t>
  </si>
  <si>
    <t>IDYDC</t>
  </si>
  <si>
    <t>ImerCredit</t>
  </si>
  <si>
    <t>Imkon Express Invest</t>
  </si>
  <si>
    <t>Imkoniyat</t>
  </si>
  <si>
    <t>IMON</t>
  </si>
  <si>
    <t>IMPRO</t>
  </si>
  <si>
    <t>Impuls</t>
  </si>
  <si>
    <t>India's Capital Trust Ltd</t>
  </si>
  <si>
    <t>Indur MACS</t>
  </si>
  <si>
    <t>INECO</t>
  </si>
  <si>
    <t>Initiatives for Development Foundation</t>
  </si>
  <si>
    <t>INMAA</t>
  </si>
  <si>
    <t>INSOTEC</t>
  </si>
  <si>
    <t>Instituto Estrela</t>
  </si>
  <si>
    <t>Intellekt</t>
  </si>
  <si>
    <t>Interactuar</t>
  </si>
  <si>
    <t>intercrec</t>
  </si>
  <si>
    <t>Interfisa</t>
  </si>
  <si>
    <t>Invest Credit</t>
  </si>
  <si>
    <t>Invest-Credit Moldova</t>
  </si>
  <si>
    <t>Invirtiendo</t>
  </si>
  <si>
    <t>Ipapo MFB</t>
  </si>
  <si>
    <t>IPR</t>
  </si>
  <si>
    <t>Izdiharona Microfinance</t>
  </si>
  <si>
    <t>Izzat Ravshan</t>
  </si>
  <si>
    <t>Jabal Al Hoss</t>
  </si>
  <si>
    <t>Janalakshmi</t>
  </si>
  <si>
    <t>Janodaya</t>
  </si>
  <si>
    <t>JCF</t>
  </si>
  <si>
    <t>JNSBL</t>
  </si>
  <si>
    <t>JOVID</t>
  </si>
  <si>
    <t>JSC Bank Constanta</t>
  </si>
  <si>
    <t>JSCCS</t>
  </si>
  <si>
    <t>Juhudi Kilimo</t>
  </si>
  <si>
    <t>JVS</t>
  </si>
  <si>
    <t>JWS</t>
  </si>
  <si>
    <t>K-Rep</t>
  </si>
  <si>
    <t>KADET</t>
  </si>
  <si>
    <t>Kafo Jiginew</t>
  </si>
  <si>
    <t>Kafolatli Sarmoya</t>
  </si>
  <si>
    <t>KAMURJ</t>
  </si>
  <si>
    <t>Kasagana-Ka</t>
  </si>
  <si>
    <t>Kashf</t>
  </si>
  <si>
    <t>Kashf Bank</t>
  </si>
  <si>
    <t>Kazama Grameen</t>
  </si>
  <si>
    <t>KBSLAB</t>
  </si>
  <si>
    <t>KCCDFI</t>
  </si>
  <si>
    <t>KCIPL</t>
  </si>
  <si>
    <t>KEP</t>
  </si>
  <si>
    <t>KGMAMF</t>
  </si>
  <si>
    <t>Khan Bank</t>
  </si>
  <si>
    <t>Khushhali Bank</t>
  </si>
  <si>
    <t>KixiCredito</t>
  </si>
  <si>
    <t>KMBI</t>
  </si>
  <si>
    <t>KOKARI</t>
  </si>
  <si>
    <t>Komak Credit NBCO</t>
  </si>
  <si>
    <t>KOMIDA</t>
  </si>
  <si>
    <t>Kompanion</t>
  </si>
  <si>
    <t>Konstanta Kapital</t>
  </si>
  <si>
    <t>KosInvest</t>
  </si>
  <si>
    <t>Kotalipara</t>
  </si>
  <si>
    <t>KPOSB</t>
  </si>
  <si>
    <t>KRK Ltd</t>
  </si>
  <si>
    <t>KSF</t>
  </si>
  <si>
    <t>KSK RPK</t>
  </si>
  <si>
    <t>KSP Bakti Huria</t>
  </si>
  <si>
    <t>KSU MUK</t>
  </si>
  <si>
    <t>KWFT</t>
  </si>
  <si>
    <t>La inmaculada Credit Union</t>
  </si>
  <si>
    <t>Lak Jaya</t>
  </si>
  <si>
    <t>LAM</t>
  </si>
  <si>
    <t>Lander</t>
  </si>
  <si>
    <t>LAPO</t>
  </si>
  <si>
    <t>Lazika Capital</t>
  </si>
  <si>
    <t>Lead Foundation</t>
  </si>
  <si>
    <t>Liberty Finance</t>
  </si>
  <si>
    <t>LIDER</t>
  </si>
  <si>
    <t>LOK Microcredit Foundation</t>
  </si>
  <si>
    <t>LSK</t>
  </si>
  <si>
    <t>M7 Can Loc</t>
  </si>
  <si>
    <t>M7 DB District</t>
  </si>
  <si>
    <t>M7 DBP City</t>
  </si>
  <si>
    <t>M7 Dong Trieu</t>
  </si>
  <si>
    <t>M7 Mai Son</t>
  </si>
  <si>
    <t>M7 Ninh Phuoc</t>
  </si>
  <si>
    <t>M7 Uong bi</t>
  </si>
  <si>
    <t>Madfa SACCO</t>
  </si>
  <si>
    <t>MADRAC</t>
  </si>
  <si>
    <t>MAFF</t>
  </si>
  <si>
    <t>Mahasemam - SMILE</t>
  </si>
  <si>
    <t>Mahashakti</t>
  </si>
  <si>
    <t>Mahila Prayash</t>
  </si>
  <si>
    <t>Mahuli</t>
  </si>
  <si>
    <t>Makhzoumi</t>
  </si>
  <si>
    <t>Mallig Plains RB</t>
  </si>
  <si>
    <t>MAMCGL</t>
  </si>
  <si>
    <t>Manuela Ramos</t>
  </si>
  <si>
    <t>Manushi</t>
  </si>
  <si>
    <t>Maritsa Invest</t>
  </si>
  <si>
    <t>Mas Kapital</t>
  </si>
  <si>
    <t>Matin</t>
  </si>
  <si>
    <t>Maxima</t>
  </si>
  <si>
    <t>MAYA</t>
  </si>
  <si>
    <t>MBBL</t>
  </si>
  <si>
    <t>MBK Ventura</t>
  </si>
  <si>
    <t>MBT</t>
  </si>
  <si>
    <t>MCF Zambia</t>
  </si>
  <si>
    <t>MCL</t>
  </si>
  <si>
    <t>MCN</t>
  </si>
  <si>
    <t>MCO Salym Credit</t>
  </si>
  <si>
    <t>MCO Sator</t>
  </si>
  <si>
    <t>MCO Zamon</t>
  </si>
  <si>
    <t>MCÂ²</t>
  </si>
  <si>
    <t>MDF</t>
  </si>
  <si>
    <t>MEC FEPRODES</t>
  </si>
  <si>
    <t>MECREF</t>
  </si>
  <si>
    <t>MED-Net</t>
  </si>
  <si>
    <t>MEMCO</t>
  </si>
  <si>
    <t>Mentors Philippines</t>
  </si>
  <si>
    <t>MFI</t>
  </si>
  <si>
    <t>MFW</t>
  </si>
  <si>
    <t>MGBB</t>
  </si>
  <si>
    <t>MGPCC DEKAWOWO</t>
  </si>
  <si>
    <t>MI-BOSPO</t>
  </si>
  <si>
    <t>MiBanco</t>
  </si>
  <si>
    <t>MICREDITO</t>
  </si>
  <si>
    <t>MiCredito</t>
  </si>
  <si>
    <t>Micro Africa</t>
  </si>
  <si>
    <t>MicroCred - CHN</t>
  </si>
  <si>
    <t>Microcred - CIV</t>
  </si>
  <si>
    <t>MicroCred - MDG</t>
  </si>
  <si>
    <t>MicroCred - SEN</t>
  </si>
  <si>
    <t>Microempresas de Antioquia</t>
  </si>
  <si>
    <t>Microfin Uruguay</t>
  </si>
  <si>
    <t>Microfinanciera Prisma</t>
  </si>
  <si>
    <t>Microinvest</t>
  </si>
  <si>
    <t>MicroKing</t>
  </si>
  <si>
    <t>Microserfin</t>
  </si>
  <si>
    <t>Microsol</t>
  </si>
  <si>
    <t>MIDE</t>
  </si>
  <si>
    <t>MIKRA</t>
  </si>
  <si>
    <t>Mikro ALDI</t>
  </si>
  <si>
    <t>MIKROFIN</t>
  </si>
  <si>
    <t>Mikrofond</t>
  </si>
  <si>
    <t>Mikrokredit Bank</t>
  </si>
  <si>
    <t>MikroMaliyye Credit</t>
  </si>
  <si>
    <t>MILAMDEC</t>
  </si>
  <si>
    <t>Mimo Finance</t>
  </si>
  <si>
    <t>Miselini</t>
  </si>
  <si>
    <t>MLF Kiropol</t>
  </si>
  <si>
    <t>MLF Madina</t>
  </si>
  <si>
    <t>MLF MicroInvest</t>
  </si>
  <si>
    <t>MLF MWI</t>
  </si>
  <si>
    <t>MLF Vahsh Microfin</t>
  </si>
  <si>
    <t>MLF ZAR</t>
  </si>
  <si>
    <t>MLO HUMO</t>
  </si>
  <si>
    <t>MLO Mehnatobod</t>
  </si>
  <si>
    <t>MoFAD</t>
  </si>
  <si>
    <t>Mol Bulak Finance</t>
  </si>
  <si>
    <t>Moldir</t>
  </si>
  <si>
    <t>Momina Voda</t>
  </si>
  <si>
    <t>Moris Rasik</t>
  </si>
  <si>
    <t>Moznosti</t>
  </si>
  <si>
    <t>MPGBB</t>
  </si>
  <si>
    <t>MSFP</t>
  </si>
  <si>
    <t>MUCODEC</t>
  </si>
  <si>
    <t>MUDE</t>
  </si>
  <si>
    <t>MUDE_Rep. Dominicana</t>
  </si>
  <si>
    <t>MUL</t>
  </si>
  <si>
    <t>Mutuelle Akwaba</t>
  </si>
  <si>
    <t>Nachala</t>
  </si>
  <si>
    <t>Nadejda</t>
  </si>
  <si>
    <t>Nadejda 96</t>
  </si>
  <si>
    <t>Nakhchivan</t>
  </si>
  <si>
    <t>Namaa</t>
  </si>
  <si>
    <t>Nandom RB</t>
  </si>
  <si>
    <t>Nano</t>
  </si>
  <si>
    <t>Nassarawa MFB</t>
  </si>
  <si>
    <t>NBJK</t>
  </si>
  <si>
    <t>NCS</t>
  </si>
  <si>
    <t>NEED</t>
  </si>
  <si>
    <t>NERUDO</t>
  </si>
  <si>
    <t>NESDO</t>
  </si>
  <si>
    <t>Nesie-meken</t>
  </si>
  <si>
    <t>Nirdhan</t>
  </si>
  <si>
    <t>NIYYA</t>
  </si>
  <si>
    <t>NKCF</t>
  </si>
  <si>
    <t>NMF</t>
  </si>
  <si>
    <t>NMFB</t>
  </si>
  <si>
    <t>Nomin Union</t>
  </si>
  <si>
    <t>Nov Credit</t>
  </si>
  <si>
    <t>NovoBanco - MOZ</t>
  </si>
  <si>
    <t>NRDSC</t>
  </si>
  <si>
    <t>NRSP</t>
  </si>
  <si>
    <t>NRSP Bank</t>
  </si>
  <si>
    <t>NWCSC</t>
  </si>
  <si>
    <t>NWTF</t>
  </si>
  <si>
    <t>Nyesigiso</t>
  </si>
  <si>
    <t>Oasis Microfinance</t>
  </si>
  <si>
    <t>OBS</t>
  </si>
  <si>
    <t>ODEF Financiera S.A.</t>
  </si>
  <si>
    <t>OI - TZA</t>
  </si>
  <si>
    <t>OI China</t>
  </si>
  <si>
    <t>OIBM</t>
  </si>
  <si>
    <t>OILA</t>
  </si>
  <si>
    <t>OISL</t>
  </si>
  <si>
    <t>OLC</t>
  </si>
  <si>
    <t>OMB</t>
  </si>
  <si>
    <t>OMLA</t>
  </si>
  <si>
    <t>OMRO</t>
  </si>
  <si>
    <t>Oportunidad Microfinanzas</t>
  </si>
  <si>
    <t>Opportunity Albania</t>
  </si>
  <si>
    <t>Opportunity Finance</t>
  </si>
  <si>
    <t>Opportunity Kenya</t>
  </si>
  <si>
    <t>Orangi</t>
  </si>
  <si>
    <t>ORDA Credit</t>
  </si>
  <si>
    <t>Orix Leasing</t>
  </si>
  <si>
    <t>Otiv Alaotra</t>
  </si>
  <si>
    <t>Otiv Diana</t>
  </si>
  <si>
    <t>Otiv Sambava</t>
  </si>
  <si>
    <t>Otiv Tana</t>
  </si>
  <si>
    <t>OXUS - AFG</t>
  </si>
  <si>
    <t>OXUS - KGS</t>
  </si>
  <si>
    <t>OXUS - TJK</t>
  </si>
  <si>
    <t>Pace-Setter MFB</t>
  </si>
  <si>
    <t>PADME</t>
  </si>
  <si>
    <t>Pagasa</t>
  </si>
  <si>
    <t>PAIDEK</t>
  </si>
  <si>
    <t>PALFSI</t>
  </si>
  <si>
    <t>Palm Foundation</t>
  </si>
  <si>
    <t>PAMF-MDG</t>
  </si>
  <si>
    <t>PAPME</t>
  </si>
  <si>
    <t>Parabank</t>
  </si>
  <si>
    <t>Partner</t>
  </si>
  <si>
    <t>Parwaz</t>
  </si>
  <si>
    <t>PASED</t>
  </si>
  <si>
    <t>PATRA Hunchun</t>
  </si>
  <si>
    <t>PATRA Yanbian</t>
  </si>
  <si>
    <t>PAWDEP</t>
  </si>
  <si>
    <t>PBC</t>
  </si>
  <si>
    <t>Perelik</t>
  </si>
  <si>
    <t>PGBB</t>
  </si>
  <si>
    <t>Phoenix +</t>
  </si>
  <si>
    <t>PILARH OPDF</t>
  </si>
  <si>
    <t>PMPC</t>
  </si>
  <si>
    <t>PNG Microfinance Ltd</t>
  </si>
  <si>
    <t>Podemos Progresar</t>
  </si>
  <si>
    <t>POMFB</t>
  </si>
  <si>
    <t>Pomoriiski stopanin</t>
  </si>
  <si>
    <t>POPI</t>
  </si>
  <si>
    <t>Popular Kasa-Kystendil</t>
  </si>
  <si>
    <t>Popular SAFI</t>
  </si>
  <si>
    <t>Porvenir</t>
  </si>
  <si>
    <t>Povoljye</t>
  </si>
  <si>
    <t>PPSS</t>
  </si>
  <si>
    <t>PRASAC</t>
  </si>
  <si>
    <t>PrÃ©stamos para Crecer</t>
  </si>
  <si>
    <t>PRESTANIC</t>
  </si>
  <si>
    <t>Pretmex</t>
  </si>
  <si>
    <t>PRIDE - UGA</t>
  </si>
  <si>
    <t>PRISMA</t>
  </si>
  <si>
    <t>PRIZMA</t>
  </si>
  <si>
    <t>Proapoyo</t>
  </si>
  <si>
    <t>ProCaja</t>
  </si>
  <si>
    <t>ProCredit - ARM</t>
  </si>
  <si>
    <t>ProCredit - BOL</t>
  </si>
  <si>
    <t>ProCredit - COL</t>
  </si>
  <si>
    <t>ProCredit - ECU</t>
  </si>
  <si>
    <t>ProCredit - GHA</t>
  </si>
  <si>
    <t>ProCredit - HND</t>
  </si>
  <si>
    <t>ProCredit - MEX</t>
  </si>
  <si>
    <t>ProCredit - NIC</t>
  </si>
  <si>
    <t>ProCredit - SLV</t>
  </si>
  <si>
    <t>ProCredit Bank - ALB</t>
  </si>
  <si>
    <t>ProCredit Bank - BGR</t>
  </si>
  <si>
    <t>ProCredit Bank - BIH</t>
  </si>
  <si>
    <t>ProCredit Bank - GEO</t>
  </si>
  <si>
    <t>ProCredit Bank - KOS</t>
  </si>
  <si>
    <t>ProCredit Bank - MDA</t>
  </si>
  <si>
    <t>ProCredit Bank - MKD</t>
  </si>
  <si>
    <t>ProCredit Bank - ROM</t>
  </si>
  <si>
    <t>ProCredit Bank - UKR</t>
  </si>
  <si>
    <t>ProCredit Bank Serbia</t>
  </si>
  <si>
    <t>ProCredit Bank- DRC</t>
  </si>
  <si>
    <t>PRODEM FFP</t>
  </si>
  <si>
    <t>PRODESA</t>
  </si>
  <si>
    <t>ProExito</t>
  </si>
  <si>
    <t>Progresar</t>
  </si>
  <si>
    <t>Progresemos</t>
  </si>
  <si>
    <t>ProMujer - Argentina</t>
  </si>
  <si>
    <t>ProMujer - BOL</t>
  </si>
  <si>
    <t>ProMujer - MEX</t>
  </si>
  <si>
    <t>ProMujer - NIC</t>
  </si>
  <si>
    <t>ProMujer - PER</t>
  </si>
  <si>
    <t>Prosperemos</t>
  </si>
  <si>
    <t>Provident</t>
  </si>
  <si>
    <t>PRSP</t>
  </si>
  <si>
    <t>PSBC</t>
  </si>
  <si>
    <t>Pushtikar</t>
  </si>
  <si>
    <t>PWMACS</t>
  </si>
  <si>
    <t>PYME BHD</t>
  </si>
  <si>
    <t>RADE</t>
  </si>
  <si>
    <t>RASS</t>
  </si>
  <si>
    <t>RB Camalig</t>
  </si>
  <si>
    <t>RB Katipunan</t>
  </si>
  <si>
    <t>RB Labason</t>
  </si>
  <si>
    <t>RB Mabitac</t>
  </si>
  <si>
    <t>RB Montevista</t>
  </si>
  <si>
    <t>RB Talisayan</t>
  </si>
  <si>
    <t>RCDS</t>
  </si>
  <si>
    <t>RCPB</t>
  </si>
  <si>
    <t>RDRS</t>
  </si>
  <si>
    <t>Real MicrocrÃ©dito</t>
  </si>
  <si>
    <t>Red de Vanguardia</t>
  </si>
  <si>
    <t>Reef</t>
  </si>
  <si>
    <t>Reliance</t>
  </si>
  <si>
    <t>Relief International Iraq</t>
  </si>
  <si>
    <t>RENAPROV Finance SA</t>
  </si>
  <si>
    <t>Renesans</t>
  </si>
  <si>
    <t>Renrendai</t>
  </si>
  <si>
    <t>Rezerv</t>
  </si>
  <si>
    <t>RGVN</t>
  </si>
  <si>
    <t>RIC</t>
  </si>
  <si>
    <t>RISE</t>
  </si>
  <si>
    <t>Rishenglong</t>
  </si>
  <si>
    <t>RML</t>
  </si>
  <si>
    <t>ROMCOM</t>
  </si>
  <si>
    <t>RORES</t>
  </si>
  <si>
    <t>RORS</t>
  </si>
  <si>
    <t>Roshidon Imkon</t>
  </si>
  <si>
    <t>RRF</t>
  </si>
  <si>
    <t>RSPI</t>
  </si>
  <si>
    <t>Rural Development Bank</t>
  </si>
  <si>
    <t>RWDC</t>
  </si>
  <si>
    <t>RWMN</t>
  </si>
  <si>
    <t>Ryada</t>
  </si>
  <si>
    <t>Saadhana</t>
  </si>
  <si>
    <t>SABR</t>
  </si>
  <si>
    <t>SAFWCO</t>
  </si>
  <si>
    <t>Sahara Utsarga</t>
  </si>
  <si>
    <t>Sahayata</t>
  </si>
  <si>
    <t>Saija</t>
  </si>
  <si>
    <t>Sajida</t>
  </si>
  <si>
    <t>Samasta</t>
  </si>
  <si>
    <t>Sanchetna</t>
  </si>
  <si>
    <t>Sanghamithra</t>
  </si>
  <si>
    <t>SÃ£o Paulo Confia</t>
  </si>
  <si>
    <t>Sarala</t>
  </si>
  <si>
    <t>Sarbon</t>
  </si>
  <si>
    <t>Sareeram</t>
  </si>
  <si>
    <t>Sartawi</t>
  </si>
  <si>
    <t>Sarvodaya Nano Finance</t>
  </si>
  <si>
    <t>SAT</t>
  </si>
  <si>
    <t>Sathapana Limited</t>
  </si>
  <si>
    <t>SB Bank</t>
  </si>
  <si>
    <t>SBACD</t>
  </si>
  <si>
    <t>SBS</t>
  </si>
  <si>
    <t>SCDC</t>
  </si>
  <si>
    <t>SCNL</t>
  </si>
  <si>
    <t>SDBL</t>
  </si>
  <si>
    <t>SDC</t>
  </si>
  <si>
    <t>SEAP</t>
  </si>
  <si>
    <t>SED</t>
  </si>
  <si>
    <t>SEDA</t>
  </si>
  <si>
    <t>SEEDS</t>
  </si>
  <si>
    <t>SEF-ARM</t>
  </si>
  <si>
    <t>SEF-ZAF</t>
  </si>
  <si>
    <t>SEIL</t>
  </si>
  <si>
    <t>Seilanithih</t>
  </si>
  <si>
    <t>SemiSol</t>
  </si>
  <si>
    <t>Serviamus</t>
  </si>
  <si>
    <t>SEWA Bank</t>
  </si>
  <si>
    <t>SEWA Finance</t>
  </si>
  <si>
    <t>SEWA MACTS</t>
  </si>
  <si>
    <t>SFF</t>
  </si>
  <si>
    <t>SFI</t>
  </si>
  <si>
    <t>Shakti</t>
  </si>
  <si>
    <t>SHARE</t>
  </si>
  <si>
    <t>Share MACTS</t>
  </si>
  <si>
    <t>Sherdor</t>
  </si>
  <si>
    <t>Siempre Creciendo</t>
  </si>
  <si>
    <t>Silver Upholders</t>
  </si>
  <si>
    <t>Silvereen</t>
  </si>
  <si>
    <t>SINERGIJA</t>
  </si>
  <si>
    <t>SIPEM</t>
  </si>
  <si>
    <t>SKDRDP</t>
  </si>
  <si>
    <t>SKS</t>
  </si>
  <si>
    <t>SKS Bangladesh</t>
  </si>
  <si>
    <t>SLBBL</t>
  </si>
  <si>
    <t>SMEP</t>
  </si>
  <si>
    <t>SMF Argentina</t>
  </si>
  <si>
    <t>SMILE</t>
  </si>
  <si>
    <t>SMSS</t>
  </si>
  <si>
    <t>SMT</t>
  </si>
  <si>
    <t>Sociedad Cooperativa PADECOMSM</t>
  </si>
  <si>
    <t>Sociedad Enlace</t>
  </si>
  <si>
    <t>Sodeystviye</t>
  </si>
  <si>
    <t>Sodeystviye-2005</t>
  </si>
  <si>
    <t>Sodruzhestvo</t>
  </si>
  <si>
    <t>SOFINA</t>
  </si>
  <si>
    <t>SOGESOL</t>
  </si>
  <si>
    <t>Soglasiye</t>
  </si>
  <si>
    <t>SolFi</t>
  </si>
  <si>
    <t>Solidarnost</t>
  </si>
  <si>
    <t>SoluciÃ³n Asea</t>
  </si>
  <si>
    <t>Soluciones Reales del Norte</t>
  </si>
  <si>
    <t>SOLVE</t>
  </si>
  <si>
    <t>Sonata</t>
  </si>
  <si>
    <t>Soro Yiriwaso</t>
  </si>
  <si>
    <t>South Akim RB</t>
  </si>
  <si>
    <t>SoyuzKredit</t>
  </si>
  <si>
    <t>Spandana</t>
  </si>
  <si>
    <t>SPBD</t>
  </si>
  <si>
    <t>SPBD Fiji</t>
  </si>
  <si>
    <t>SPBD Microfinance Tonga</t>
  </si>
  <si>
    <t>SPGBB</t>
  </si>
  <si>
    <t>SRSP</t>
  </si>
  <si>
    <t>SSS</t>
  </si>
  <si>
    <t>Stopanin</t>
  </si>
  <si>
    <t>SU</t>
  </si>
  <si>
    <t>Sugd Microfin</t>
  </si>
  <si>
    <t>Sungi</t>
  </si>
  <si>
    <t>Sunrise</t>
  </si>
  <si>
    <t>Surgir</t>
  </si>
  <si>
    <t>Suryoday</t>
  </si>
  <si>
    <t>SVCL</t>
  </si>
  <si>
    <t>SVSDF</t>
  </si>
  <si>
    <t>Swadhaar</t>
  </si>
  <si>
    <t>SWAWS</t>
  </si>
  <si>
    <t>Swayamshree Micro Credit Services</t>
  </si>
  <si>
    <t>Tadbirkor Invest</t>
  </si>
  <si>
    <t>Tadhamon</t>
  </si>
  <si>
    <t>Tal'afar</t>
  </si>
  <si>
    <t>Tamweelcom</t>
  </si>
  <si>
    <t>TBC Credit</t>
  </si>
  <si>
    <t>TCVM Thanh Hoa</t>
  </si>
  <si>
    <t>TDMN</t>
  </si>
  <si>
    <t>Te Creemos</t>
  </si>
  <si>
    <t>TFS</t>
  </si>
  <si>
    <t>TGMP</t>
  </si>
  <si>
    <t>TIAVO</t>
  </si>
  <si>
    <t>TIMPAC</t>
  </si>
  <si>
    <t>TMFB</t>
  </si>
  <si>
    <t>TMSS</t>
  </si>
  <si>
    <t>TÃ³tem PrÃ©stamos</t>
  </si>
  <si>
    <t>TPC</t>
  </si>
  <si>
    <t>TRDP</t>
  </si>
  <si>
    <t>Trident Microfinance</t>
  </si>
  <si>
    <t>TRM</t>
  </si>
  <si>
    <t>Trust Invest</t>
  </si>
  <si>
    <t>TSKI</t>
  </si>
  <si>
    <t>TSPI</t>
  </si>
  <si>
    <t>TuranBank</t>
  </si>
  <si>
    <t>TYM</t>
  </si>
  <si>
    <t>U-IMCEC</t>
  </si>
  <si>
    <t>U-Trust</t>
  </si>
  <si>
    <t>UBK</t>
  </si>
  <si>
    <t>UCADE Ambato</t>
  </si>
  <si>
    <t>UCADE Latacunga</t>
  </si>
  <si>
    <t>UCADE Santo Domingo</t>
  </si>
  <si>
    <t>UCCEC GY</t>
  </si>
  <si>
    <t>UCEC Sahel</t>
  </si>
  <si>
    <t>UCEC/MK</t>
  </si>
  <si>
    <t>UDDIPAN</t>
  </si>
  <si>
    <t>UFSPL</t>
  </si>
  <si>
    <t>UGAFODE</t>
  </si>
  <si>
    <t>Ujjivan</t>
  </si>
  <si>
    <t>UMECTO</t>
  </si>
  <si>
    <t>Umid-Credit</t>
  </si>
  <si>
    <t>UNACOOPEC-CI</t>
  </si>
  <si>
    <t>UniBank</t>
  </si>
  <si>
    <t>UNICECAM</t>
  </si>
  <si>
    <t>UNION DES COOPECs UMUTANGUHA</t>
  </si>
  <si>
    <t>UNRWA</t>
  </si>
  <si>
    <t>UNRWA- JOR</t>
  </si>
  <si>
    <t>UNYC</t>
  </si>
  <si>
    <t>UOB</t>
  </si>
  <si>
    <t>URC-BAM</t>
  </si>
  <si>
    <t>USTOI</t>
  </si>
  <si>
    <t>Ustrem 96</t>
  </si>
  <si>
    <t>Utkarsh</t>
  </si>
  <si>
    <t>Valiant RB</t>
  </si>
  <si>
    <t>VBSP</t>
  </si>
  <si>
    <t>VFC</t>
  </si>
  <si>
    <t>VFL</t>
  </si>
  <si>
    <t>VFPL</t>
  </si>
  <si>
    <t>VFS</t>
  </si>
  <si>
    <t>Viator</t>
  </si>
  <si>
    <t>VisiÃ³n Banco</t>
  </si>
  <si>
    <t>VisionFund Albania</t>
  </si>
  <si>
    <t>Vital Finance</t>
  </si>
  <si>
    <t>WAGES</t>
  </si>
  <si>
    <t>Wau Microbank</t>
  </si>
  <si>
    <t>Wave</t>
  </si>
  <si>
    <t>WDCN</t>
  </si>
  <si>
    <t>WDFH</t>
  </si>
  <si>
    <t>WOCCU - AFG</t>
  </si>
  <si>
    <t>WODASS</t>
  </si>
  <si>
    <t>Women for Women</t>
  </si>
  <si>
    <t>World Relief - HND</t>
  </si>
  <si>
    <t>WSE</t>
  </si>
  <si>
    <t>WU Ha Tinh</t>
  </si>
  <si>
    <t>WWB Cali</t>
  </si>
  <si>
    <t>WWI - AFG</t>
  </si>
  <si>
    <t>XacBank</t>
  </si>
  <si>
    <t>Yengil Kredit</t>
  </si>
  <si>
    <t>YMCA Batticaloa</t>
  </si>
  <si>
    <t>Zakoura</t>
  </si>
  <si>
    <t>Zion MFB</t>
  </si>
  <si>
    <t>Заполнив эту форму, вы дадите возможность MIX обновить ваш профиль на MIX Market (www.mixmarket.org).  После того, как будет внесена новая информация, вы сможете воспользоваться находящимися в свободном доступе инструментами MIX для анализа тенденций и сравнительного анализа, а также поделиться информацией о своей организации с донорами, инвесторами и другими представителями сектора, желающими поддержать микрофинансирование.</t>
  </si>
  <si>
    <r>
      <t xml:space="preserve">Пожалуйста, заполните этот раздел </t>
    </r>
    <r>
      <rPr>
        <b/>
        <i/>
        <sz val="10"/>
        <color indexed="8"/>
        <rFont val="Arial"/>
        <family val="2"/>
      </rPr>
      <t>до того</t>
    </r>
    <r>
      <rPr>
        <sz val="10"/>
        <color indexed="8"/>
        <rFont val="Arial"/>
        <family val="2"/>
      </rPr>
      <t>, как приступить к заполнению последующих разделов.</t>
    </r>
  </si>
  <si>
    <t>Общая информация</t>
  </si>
  <si>
    <t>Название МФО</t>
  </si>
  <si>
    <t>Страна</t>
  </si>
  <si>
    <t>Дата окончания финансового года</t>
  </si>
  <si>
    <t>Валюта</t>
  </si>
  <si>
    <t>Единица валюты</t>
  </si>
  <si>
    <t>Пожалуйста, заполните поля формы на этой и последующих страницах, а также отправьте нам ваши финансовые отчеты, прошедшие аудит, или внутренние, не проходящие аудит отчеты.  Если у вас возникнут вопросы относительно используемых терминов, вы можете кликнуть мышкой на соответствующий термин или обратиться на страницу Глоссария в конце данной анкеты. Следующие ссылки направят вас в различные разделы этой формы:</t>
  </si>
  <si>
    <r>
      <t xml:space="preserve">Для отправки заполненной формы, или если у вас возникнут какие-либо вопросы, пожалуйста, свяжитесь с нами по адресу </t>
    </r>
    <r>
      <rPr>
        <sz val="10"/>
        <color indexed="12"/>
        <rFont val="Arial"/>
        <family val="2"/>
      </rPr>
      <t>info@themix.org</t>
    </r>
    <r>
      <rPr>
        <sz val="10"/>
        <color indexed="8"/>
        <rFont val="Arial"/>
        <family val="2"/>
      </rPr>
      <t xml:space="preserve">. </t>
    </r>
  </si>
  <si>
    <t>Раздел I: Инфраструктура</t>
  </si>
  <si>
    <r>
      <t xml:space="preserve">Пожалуйста, заполните информацию о вашем </t>
    </r>
    <r>
      <rPr>
        <b/>
        <sz val="10"/>
        <color indexed="8"/>
        <rFont val="Arial"/>
        <family val="2"/>
      </rPr>
      <t>персонале</t>
    </r>
    <r>
      <rPr>
        <sz val="10"/>
        <color indexed="8"/>
        <rFont val="Arial"/>
        <family val="2"/>
      </rPr>
      <t xml:space="preserve"> и </t>
    </r>
    <r>
      <rPr>
        <b/>
        <sz val="10"/>
        <color indexed="8"/>
        <rFont val="Arial"/>
        <family val="2"/>
      </rPr>
      <t>офисах</t>
    </r>
    <r>
      <rPr>
        <sz val="10"/>
        <color indexed="8"/>
        <rFont val="Arial"/>
        <family val="2"/>
      </rPr>
      <t>.</t>
    </r>
  </si>
  <si>
    <t>Инфраструктура</t>
  </si>
  <si>
    <t>Пункты обслуживания</t>
  </si>
  <si>
    <t>Сотрудники</t>
  </si>
  <si>
    <t>Количество Офисов / Филиалов</t>
  </si>
  <si>
    <t>Другие пункты обслуживания*</t>
  </si>
  <si>
    <t>На конец периода</t>
  </si>
  <si>
    <t>Утечка кадров за период отчетности</t>
  </si>
  <si>
    <t>Сотрудники работающие свыше года</t>
  </si>
  <si>
    <t>*Другими пунктами обслуживания могут быть гастрономы, аптеки, банкоматы, автозаправочные станции или другие пункты обслуживания, не являющиеся офисами МФО.</t>
  </si>
  <si>
    <t>Сотрудники и половая принадлежность</t>
  </si>
  <si>
    <t>Количество сотрудников</t>
  </si>
  <si>
    <t>Количество кредитных сотрудников</t>
  </si>
  <si>
    <t>Количество менеджеров</t>
  </si>
  <si>
    <t>Количество членов правления</t>
  </si>
  <si>
    <r>
      <t xml:space="preserve">Пожалуйста, внесите в эту таблицу данные о вашем </t>
    </r>
    <r>
      <rPr>
        <b/>
        <sz val="10"/>
        <color indexed="8"/>
        <rFont val="Arial"/>
        <family val="2"/>
      </rPr>
      <t>совокупном портфеле</t>
    </r>
    <r>
      <rPr>
        <sz val="10"/>
        <color indexed="8"/>
        <rFont val="Arial"/>
        <family val="2"/>
      </rPr>
      <t>.</t>
    </r>
  </si>
  <si>
    <t>Раздел II: Портфель займов</t>
  </si>
  <si>
    <t>1. Все займы</t>
  </si>
  <si>
    <t xml:space="preserve">Портфель займов </t>
  </si>
  <si>
    <t>Количество активных заёмщиков</t>
  </si>
  <si>
    <t>Количество непогашенных займов</t>
  </si>
  <si>
    <t>Валовой портфель займов</t>
  </si>
  <si>
    <t>2. Движение заемщиков, за период</t>
  </si>
  <si>
    <t>Новые заемщики</t>
  </si>
  <si>
    <t>Пожалуйста предоставьте следующую информацию, если вы можете распределить ваш портфель заёмов:</t>
  </si>
  <si>
    <r>
      <t xml:space="preserve">3. Разделение портфеля займов 
</t>
    </r>
    <r>
      <rPr>
        <sz val="8"/>
        <color indexed="9"/>
        <rFont val="Arial"/>
        <family val="2"/>
      </rPr>
      <t>(Сумма каждой секции распределенного портфеля должна соответствовать общему портфелю займов указанному выше.)</t>
    </r>
  </si>
  <si>
    <t>По полу</t>
  </si>
  <si>
    <t>По географии</t>
  </si>
  <si>
    <t>По отношению</t>
  </si>
  <si>
    <t>Город</t>
  </si>
  <si>
    <t>Сельская местность</t>
  </si>
  <si>
    <t>Сумма</t>
  </si>
  <si>
    <t>Внешние заёмщики</t>
  </si>
  <si>
    <t>Менеджмени и сотрудники (внутренние заёмщики)</t>
  </si>
  <si>
    <t>Женщины</t>
  </si>
  <si>
    <t>Мужчины</t>
  </si>
  <si>
    <t>Раздел III: Риск портфеля и Списание займов</t>
  </si>
  <si>
    <r>
      <t>Пожалуйста, предоставьте информацию о</t>
    </r>
    <r>
      <rPr>
        <b/>
        <sz val="10"/>
        <color indexed="8"/>
        <rFont val="Arial"/>
        <family val="2"/>
      </rPr>
      <t xml:space="preserve"> риске портфеля</t>
    </r>
    <r>
      <rPr>
        <sz val="10"/>
        <color indexed="8"/>
        <rFont val="Arial"/>
        <family val="2"/>
      </rPr>
      <t xml:space="preserve"> и </t>
    </r>
    <r>
      <rPr>
        <b/>
        <sz val="10"/>
        <color indexed="8"/>
        <rFont val="Arial"/>
        <family val="2"/>
      </rPr>
      <t>списании займов</t>
    </r>
    <r>
      <rPr>
        <sz val="10"/>
        <color indexed="8"/>
        <rFont val="Arial"/>
        <family val="2"/>
      </rPr>
      <t>.</t>
    </r>
  </si>
  <si>
    <t>Портфель займов: Классификация по срокам просрочек</t>
  </si>
  <si>
    <t>Текущий портфель (Просрочки &lt; 30 дней)</t>
  </si>
  <si>
    <t>Риск портфеля 31-90 дней</t>
  </si>
  <si>
    <t>Риск портфеля 91-180 дней</t>
  </si>
  <si>
    <t>Риск портфеля 181-365 дней</t>
  </si>
  <si>
    <t>Риск портфеля &gt; 365 дней</t>
  </si>
  <si>
    <t>Реструктурированные займы</t>
  </si>
  <si>
    <t>Списание займов. Портфель займов</t>
  </si>
  <si>
    <t>Списание займов в течении периода</t>
  </si>
  <si>
    <t>Количество займов</t>
  </si>
  <si>
    <t>Вид займа</t>
  </si>
  <si>
    <t>Методология кредитования</t>
  </si>
  <si>
    <t>Название продукта и краткое описание</t>
  </si>
  <si>
    <t>3. Портфель займов - Кредитные продукты</t>
  </si>
  <si>
    <t>Если всего один продукт предоставляется в разных кредитных методологиях, пожалуйста разделите этот продукт в разных секциях в зависимости от каждой кредитной методологии.</t>
  </si>
  <si>
    <t>Раздел IV: Кредитные продукты</t>
  </si>
  <si>
    <t>Раздел V: Сбережения</t>
  </si>
  <si>
    <t>--&gt; Пожалуйста, добавьте дополнительные строки, если у вас более 15 различных продуктов</t>
  </si>
  <si>
    <t>Пожалуйста, внимание…!</t>
  </si>
  <si>
    <r>
      <rPr>
        <b/>
        <sz val="10"/>
        <color indexed="60"/>
        <rFont val="Wingdings"/>
        <family val="0"/>
      </rPr>
      <t>è</t>
    </r>
    <r>
      <rPr>
        <b/>
        <i/>
        <sz val="10"/>
        <color indexed="60"/>
        <rFont val="Arial"/>
        <family val="2"/>
      </rPr>
      <t xml:space="preserve"> Если ваша организация </t>
    </r>
    <r>
      <rPr>
        <b/>
        <i/>
        <u val="single"/>
        <sz val="10"/>
        <color indexed="60"/>
        <rFont val="Arial"/>
        <family val="2"/>
      </rPr>
      <t>не привлекает вклады</t>
    </r>
    <r>
      <rPr>
        <b/>
        <i/>
        <sz val="10"/>
        <color indexed="60"/>
        <rFont val="Arial"/>
        <family val="2"/>
      </rPr>
      <t>, пропустите этот раздел и перейдите к разделу VI.</t>
    </r>
  </si>
  <si>
    <r>
      <rPr>
        <b/>
        <sz val="10"/>
        <color indexed="57"/>
        <rFont val="Wingdings"/>
        <family val="0"/>
      </rPr>
      <t>è</t>
    </r>
    <r>
      <rPr>
        <b/>
        <i/>
        <sz val="10"/>
        <color indexed="57"/>
        <rFont val="Arial"/>
        <family val="2"/>
      </rPr>
      <t xml:space="preserve"> Если ваша организация</t>
    </r>
    <r>
      <rPr>
        <b/>
        <i/>
        <u val="single"/>
        <sz val="10"/>
        <color indexed="57"/>
        <rFont val="Arial"/>
        <family val="2"/>
      </rPr>
      <t xml:space="preserve"> привлекает вклады</t>
    </r>
    <r>
      <rPr>
        <b/>
        <i/>
        <sz val="10"/>
        <color indexed="57"/>
        <rFont val="Arial"/>
        <family val="2"/>
      </rPr>
      <t>, заполните этот раздел.</t>
    </r>
  </si>
  <si>
    <t>Пожалуйста, внесите в эту таблицу данные о вашем портфеле сбережений - как по микрофинансовым сбережениям, так и по остальным сбережениям.</t>
  </si>
  <si>
    <t>Количество вкладчиков</t>
  </si>
  <si>
    <t>Кол-во сберегательных счетов</t>
  </si>
  <si>
    <t>Сбережения</t>
  </si>
  <si>
    <t>* Включены все сберегательные продукты такие, как текущий счет, вклады до востребования, срочный вклад, и т.д. для всех категорий.</t>
  </si>
  <si>
    <t>Общие Hемикрофинансовые / Kорпоративные Cбережения*</t>
  </si>
  <si>
    <t>1. Все сбережения (немикрофинансовые и микрофинансовые/розничные )</t>
  </si>
  <si>
    <t>2. Всего сбережений - Институционные / розничные сбережения</t>
  </si>
  <si>
    <t xml:space="preserve"> Всего сбережений</t>
  </si>
  <si>
    <t>Сбережения предприятий</t>
  </si>
  <si>
    <t>Сбережения финансовых учреждений</t>
  </si>
  <si>
    <t>Сбережения государственных учреждений</t>
  </si>
  <si>
    <t>Микрофинансовые / розничные сбережения</t>
  </si>
  <si>
    <t>Итого добровольные сбережения</t>
  </si>
  <si>
    <t>Вклады до востребования</t>
  </si>
  <si>
    <t>Срочные вклады</t>
  </si>
  <si>
    <t>Обязательные сбережения</t>
  </si>
  <si>
    <t>Раздел VI: Нефинансовые услуги и Создание рабочих мест</t>
  </si>
  <si>
    <t>Нефинансовые услуги клиентам, также участвующих в финансовой услуге</t>
  </si>
  <si>
    <t>Тренинги для предприятий и бизнесов</t>
  </si>
  <si>
    <t>Курсы обучения</t>
  </si>
  <si>
    <t>Тренинги по расширению прав и возможностей женщин</t>
  </si>
  <si>
    <t>Предприятия, которые финансировались и создание рабочих мест</t>
  </si>
  <si>
    <t>Количество финансируемых микропредприятий</t>
  </si>
  <si>
    <t xml:space="preserve">Количество финансируемых начинающих микропредприятий </t>
  </si>
  <si>
    <t>Количество созданных рабочих мест</t>
  </si>
  <si>
    <t>Количество опрошенных клиентов по информации о микропредприятиях</t>
  </si>
  <si>
    <t>Количество опрошенных микропредприятий для определения данных о трудоустройстве</t>
  </si>
  <si>
    <t>Раздел  VII: Количественные данные за прошлые годы</t>
  </si>
  <si>
    <r>
      <rPr>
        <b/>
        <sz val="10"/>
        <color indexed="57"/>
        <rFont val="Wingdings"/>
        <family val="0"/>
      </rPr>
      <t>è</t>
    </r>
    <r>
      <rPr>
        <b/>
        <i/>
        <sz val="10"/>
        <color indexed="57"/>
        <rFont val="Arial"/>
        <family val="2"/>
      </rPr>
      <t xml:space="preserve"> Если ваша организация впервые предоставляет информацию в MIX, пожалуйста заполните поля ниже. </t>
    </r>
  </si>
  <si>
    <r>
      <rPr>
        <b/>
        <sz val="10"/>
        <color indexed="60"/>
        <rFont val="Wingdings"/>
        <family val="0"/>
      </rPr>
      <t>è</t>
    </r>
    <r>
      <rPr>
        <b/>
        <i/>
        <sz val="10"/>
        <color indexed="60"/>
        <rFont val="Arial"/>
        <family val="2"/>
      </rPr>
      <t xml:space="preserve"> Если  ваша организация посылала отчеты в MIX раньше, можете пропустить этот раздел и перейти к VIII-му разделу на следующей странице.</t>
    </r>
  </si>
  <si>
    <t>Количественные данные за прошлые годы - Инфраструктура и Заёмщики</t>
  </si>
  <si>
    <t>Инфраструктура и Заёмщики</t>
  </si>
  <si>
    <t>Количество заёмщиков</t>
  </si>
  <si>
    <t>Количественные данные за прошлые годы - Балансовые Отчеты</t>
  </si>
  <si>
    <t>Количественные данные из балансового отчета</t>
  </si>
  <si>
    <t>Основные средства</t>
  </si>
  <si>
    <t>Итого Активы</t>
  </si>
  <si>
    <t>Займы</t>
  </si>
  <si>
    <t>Раздел VIII: Финансовые обязательства</t>
  </si>
  <si>
    <t>Пожалуйста, внесите в следующую таблицу данные обо всех кредитах и займах, овердрафтах, субординированных долгах или других финансовых обязательствах, не относящихся к сбережениям.</t>
  </si>
  <si>
    <t>Информация о финансовых обязательствах, в том числе об их стоимости и источниках, будет считаться конфиденциальной. Она будет использоваться при расчете сравнительных показателей, а также для других аналитических целей в совокупном виде.</t>
  </si>
  <si>
    <t>Облигации</t>
  </si>
  <si>
    <t>Кредит</t>
  </si>
  <si>
    <t>Овердрафт</t>
  </si>
  <si>
    <t>Субординированный долг</t>
  </si>
  <si>
    <t>Другой...</t>
  </si>
  <si>
    <t>--выберите--</t>
  </si>
  <si>
    <t>Дирхам ОАЭ</t>
  </si>
  <si>
    <t>Афганистанский афгани</t>
  </si>
  <si>
    <t>Албанский лек</t>
  </si>
  <si>
    <t>Армянский драм</t>
  </si>
  <si>
    <t>Гульден Антильских островов</t>
  </si>
  <si>
    <t>Ангольская кванза</t>
  </si>
  <si>
    <t>Новая кванза</t>
  </si>
  <si>
    <t>Аргентинское песо</t>
  </si>
  <si>
    <t>Австрийский шиллинг</t>
  </si>
  <si>
    <t>Австралийский доллар</t>
  </si>
  <si>
    <t>Арубанский флорин</t>
  </si>
  <si>
    <t>Старый азербайджанский манат</t>
  </si>
  <si>
    <t>Азербайджанский манат</t>
  </si>
  <si>
    <t>Боснийская конвертируемая марка</t>
  </si>
  <si>
    <t>Барбадосский доллар</t>
  </si>
  <si>
    <t>Бангладешская така</t>
  </si>
  <si>
    <t>Бельгийский франк</t>
  </si>
  <si>
    <t>Болгарский лев</t>
  </si>
  <si>
    <t>Бахрейнский динар</t>
  </si>
  <si>
    <t>Бурундийский франк</t>
  </si>
  <si>
    <t>Бермудский доллар</t>
  </si>
  <si>
    <t>Брунейский доллар</t>
  </si>
  <si>
    <t>Боливийский боливиано</t>
  </si>
  <si>
    <t>Бразильский реал</t>
  </si>
  <si>
    <t>Багамский долллар</t>
  </si>
  <si>
    <t>Бутанский нгултрум</t>
  </si>
  <si>
    <t>Ботсванская пула</t>
  </si>
  <si>
    <t>Белорусский рубль</t>
  </si>
  <si>
    <t>Белизский доллар</t>
  </si>
  <si>
    <t>Канадский доллар</t>
  </si>
  <si>
    <t>Конголезский франк</t>
  </si>
  <si>
    <t>Швейцарский франк</t>
  </si>
  <si>
    <t>Единица постоянной покупательной способности Чили</t>
  </si>
  <si>
    <t>Чилийское песо</t>
  </si>
  <si>
    <t>Китайский юань</t>
  </si>
  <si>
    <t>Колумбийское песо</t>
  </si>
  <si>
    <t>Костариканский колон</t>
  </si>
  <si>
    <t>Сербский динар</t>
  </si>
  <si>
    <t>Конвертируемое кубинское песо</t>
  </si>
  <si>
    <t>Кубинское песо</t>
  </si>
  <si>
    <t>Эскудо Кабо-Верде</t>
  </si>
  <si>
    <t>Кипрский фунт</t>
  </si>
  <si>
    <t>Чешская крона</t>
  </si>
  <si>
    <t>Немецкая марка</t>
  </si>
  <si>
    <t>Франк Джибути</t>
  </si>
  <si>
    <t>Датская крона</t>
  </si>
  <si>
    <t>Доминиканское песо</t>
  </si>
  <si>
    <t>Алжирский динар</t>
  </si>
  <si>
    <t>Эстонская крона</t>
  </si>
  <si>
    <t>Египетский фунт</t>
  </si>
  <si>
    <t>Накфа Эритреи</t>
  </si>
  <si>
    <t>Испанская песета</t>
  </si>
  <si>
    <t>Эфиопский быр</t>
  </si>
  <si>
    <t>Евро</t>
  </si>
  <si>
    <t>Финская марка</t>
  </si>
  <si>
    <t>Доллар Фиджи</t>
  </si>
  <si>
    <t>Фунт Фолклендских островов</t>
  </si>
  <si>
    <t>Французский франк</t>
  </si>
  <si>
    <t>Фунт стерлингов Соединенного Королевства</t>
  </si>
  <si>
    <t>Грузинский лари</t>
  </si>
  <si>
    <t>Гернсийский фунт</t>
  </si>
  <si>
    <t>Ганский седи</t>
  </si>
  <si>
    <t>Ганский новый седи</t>
  </si>
  <si>
    <t>Гибралтарский фунт</t>
  </si>
  <si>
    <t>Гамбийский даласи</t>
  </si>
  <si>
    <t>Гвинейский франк</t>
  </si>
  <si>
    <t>Греческая драхма</t>
  </si>
  <si>
    <t>Гватемальский кетцаль</t>
  </si>
  <si>
    <t>Гайанский доллар</t>
  </si>
  <si>
    <t>Гонконгский доллар</t>
  </si>
  <si>
    <t>Гондурасская лемпира</t>
  </si>
  <si>
    <t>Хорватская куна</t>
  </si>
  <si>
    <t>Гаитянский гурд</t>
  </si>
  <si>
    <t>Венгерский форинт</t>
  </si>
  <si>
    <t>Индонезийская рупия</t>
  </si>
  <si>
    <t>Ирландский фунт</t>
  </si>
  <si>
    <t>Новый израильский шекель</t>
  </si>
  <si>
    <t>Фунт острова Мэн</t>
  </si>
  <si>
    <t>Индийская рупия</t>
  </si>
  <si>
    <t>Иракский динар</t>
  </si>
  <si>
    <t>Иранский риал</t>
  </si>
  <si>
    <t>Исландская крона</t>
  </si>
  <si>
    <t>Итальянская лира</t>
  </si>
  <si>
    <t>Джерсийский фунт</t>
  </si>
  <si>
    <t>Ямайский доллар</t>
  </si>
  <si>
    <t>Иорданский динар</t>
  </si>
  <si>
    <t>Японская иена</t>
  </si>
  <si>
    <t>Кенийский шиллинг</t>
  </si>
  <si>
    <t>Киргизский сом</t>
  </si>
  <si>
    <t>Камбоджийский риель</t>
  </si>
  <si>
    <t>Коморский франк</t>
  </si>
  <si>
    <t>Северокорейская вона</t>
  </si>
  <si>
    <t>Вона Республики Корея</t>
  </si>
  <si>
    <t>Кувейсткий динар</t>
  </si>
  <si>
    <t>Доллар Каймановых островов</t>
  </si>
  <si>
    <t>Казахский тенге</t>
  </si>
  <si>
    <t>Кип Лаосской НДР</t>
  </si>
  <si>
    <t>Ливанский фунт</t>
  </si>
  <si>
    <t>Шри-Ланкийская рупия</t>
  </si>
  <si>
    <t>Либерийский доллар</t>
  </si>
  <si>
    <t>Лоти Лесото</t>
  </si>
  <si>
    <t>Литовский лит</t>
  </si>
  <si>
    <t>Люксембургский франк</t>
  </si>
  <si>
    <t>Латвийский лат</t>
  </si>
  <si>
    <t>Ливийский динар</t>
  </si>
  <si>
    <t>Марокканский дирхам</t>
  </si>
  <si>
    <t>Молдавский лей</t>
  </si>
  <si>
    <t>Малагасийский ариари</t>
  </si>
  <si>
    <t>Малагасийский франк</t>
  </si>
  <si>
    <t>Денар Республики Македония</t>
  </si>
  <si>
    <t>Мьянманский кьят</t>
  </si>
  <si>
    <t>Монгольский тугрик</t>
  </si>
  <si>
    <t>Патака Макао</t>
  </si>
  <si>
    <t>Мавританская угия</t>
  </si>
  <si>
    <t>Мальтийская лира</t>
  </si>
  <si>
    <t>Маврикийская рупия</t>
  </si>
  <si>
    <t>Мальдивская руфия</t>
  </si>
  <si>
    <t>Малавийская квача</t>
  </si>
  <si>
    <t>Мексиканское песо</t>
  </si>
  <si>
    <t>Малайский ринггит</t>
  </si>
  <si>
    <t>Мозамбикский метикал</t>
  </si>
  <si>
    <t>Мозамбикский новый метикал</t>
  </si>
  <si>
    <t>Намибийский доллар</t>
  </si>
  <si>
    <t>Нигерийская найра</t>
  </si>
  <si>
    <t>Никарагуанская кордоба</t>
  </si>
  <si>
    <t>Голландский гульден</t>
  </si>
  <si>
    <t>Норвежская крона</t>
  </si>
  <si>
    <t>Непальская рупия</t>
  </si>
  <si>
    <t>Новозеландский доллар</t>
  </si>
  <si>
    <t>Оманский риал</t>
  </si>
  <si>
    <t>Панамский бальбоа</t>
  </si>
  <si>
    <t>Перувийский новый соль</t>
  </si>
  <si>
    <t>Кина Папуа-Новой Гвинеи</t>
  </si>
  <si>
    <t>Филиппинское песо</t>
  </si>
  <si>
    <t>Пакистанская рупия</t>
  </si>
  <si>
    <t>Польский злотый</t>
  </si>
  <si>
    <t>Старый польский злотый</t>
  </si>
  <si>
    <t>Португальский эскудо</t>
  </si>
  <si>
    <t>Парагвайский гуарани</t>
  </si>
  <si>
    <t>Катарский риял</t>
  </si>
  <si>
    <t>Румынский лей</t>
  </si>
  <si>
    <t>Новый румынский лей</t>
  </si>
  <si>
    <t>Сербский новый динар</t>
  </si>
  <si>
    <t>Российский рубль</t>
  </si>
  <si>
    <t>Руандский франк</t>
  </si>
  <si>
    <t>Саудовский риял</t>
  </si>
  <si>
    <t>Доллар Соломоновых Островов</t>
  </si>
  <si>
    <t>Сейшельская рупия</t>
  </si>
  <si>
    <t>Суданский динар</t>
  </si>
  <si>
    <t>Суданский фунт</t>
  </si>
  <si>
    <t>Шведская крона</t>
  </si>
  <si>
    <t>Сингапурский доллар</t>
  </si>
  <si>
    <t>Фунт Святой Елены</t>
  </si>
  <si>
    <t>Словенский толар</t>
  </si>
  <si>
    <t>Словацкая крона</t>
  </si>
  <si>
    <t>Сьерра-Леонский леоне</t>
  </si>
  <si>
    <t>Сомалийский шиллинг</t>
  </si>
  <si>
    <t>Суринамский доллар</t>
  </si>
  <si>
    <t>Южно Суданский фунт</t>
  </si>
  <si>
    <t>Суринамский гульден</t>
  </si>
  <si>
    <t>Добра Сан-Томе и Принсипи</t>
  </si>
  <si>
    <t>Сальвадорский колон</t>
  </si>
  <si>
    <t>Сирийский фунт</t>
  </si>
  <si>
    <t>Свазилендский лилангени</t>
  </si>
  <si>
    <t>Таиландский бат</t>
  </si>
  <si>
    <t>Таджикский сомони</t>
  </si>
  <si>
    <t>Туркменский манат</t>
  </si>
  <si>
    <t>Тунисский динар</t>
  </si>
  <si>
    <t>Паанга Тонго</t>
  </si>
  <si>
    <t>Турецкая лира</t>
  </si>
  <si>
    <t>Новая турецкая лира</t>
  </si>
  <si>
    <t>Доллар Тринидада и Тобаго</t>
  </si>
  <si>
    <t>Доллар Тувалу</t>
  </si>
  <si>
    <t>Тайваньский доллар</t>
  </si>
  <si>
    <t>Танзанийский шиллинг</t>
  </si>
  <si>
    <t>Украинская гривна</t>
  </si>
  <si>
    <t>Угандийский шиллинг</t>
  </si>
  <si>
    <t>Доллар США</t>
  </si>
  <si>
    <t>Уругвайское песо</t>
  </si>
  <si>
    <t>Узбекский сум</t>
  </si>
  <si>
    <t>Ватаканская лира</t>
  </si>
  <si>
    <t>Венесуэльский боливар</t>
  </si>
  <si>
    <t>Венесуэльский боливар фуэрте</t>
  </si>
  <si>
    <t>Вьетнамский донг</t>
  </si>
  <si>
    <t>Вануатский вату</t>
  </si>
  <si>
    <t>Тала Самоа</t>
  </si>
  <si>
    <t>Франк КФА BEAC</t>
  </si>
  <si>
    <t>Восточнокарибский доллар</t>
  </si>
  <si>
    <t>СДР (Специальные права заимствования)</t>
  </si>
  <si>
    <t>Франк КФА BCEAO</t>
  </si>
  <si>
    <t>Французский тихоокеанский франк</t>
  </si>
  <si>
    <t>Йеменский риал</t>
  </si>
  <si>
    <t>Южноафриканский рэнд</t>
  </si>
  <si>
    <t>Замбийская квача</t>
  </si>
  <si>
    <t>Зимбабвийский доллар (-2006)</t>
  </si>
  <si>
    <t>Зимбабвийский доллар (2006-08)</t>
  </si>
  <si>
    <t>Зимбабвийский доллар (2008-)</t>
  </si>
  <si>
    <t>Наименование валюты</t>
  </si>
  <si>
    <t>Корпорации</t>
  </si>
  <si>
    <t>Финансовые учреждения</t>
  </si>
  <si>
    <t>Для государства</t>
  </si>
  <si>
    <t>Образовательный</t>
  </si>
  <si>
    <t>Иные кредиты на нужды домохозяйств</t>
  </si>
  <si>
    <t>Фиксированная ставка</t>
  </si>
  <si>
    <t>Плавающая ставка</t>
  </si>
  <si>
    <t>Срок погашения</t>
  </si>
  <si>
    <t>Процентная ставка</t>
  </si>
  <si>
    <t>Источник (полное название)</t>
  </si>
  <si>
    <t>Вид финансового обязательства</t>
  </si>
  <si>
    <t>Если другой вид, укажите, какой:</t>
  </si>
  <si>
    <t>Валюта обязательства</t>
  </si>
  <si>
    <t>Срок (месяцы)</t>
  </si>
  <si>
    <t>Дата начала (mm/dd/yyyy)</t>
  </si>
  <si>
    <t>Дата окончания (mm/dd/yyyy)</t>
  </si>
  <si>
    <t>Если плавающая, укажите спрэд, прибавляемый к референтной ставке (например, +1.2%)</t>
  </si>
  <si>
    <t>Если плавающая, укажите полную ставку (референтная ставка плюс спрэд) (например, 6.7%)</t>
  </si>
  <si>
    <t>Итого</t>
  </si>
  <si>
    <t>--&gt; Пожалуйста, добавьте дополнительные строки, если у вас более 20 различных финансовых обязательств</t>
  </si>
  <si>
    <t>Методология индивидуального кредитования</t>
  </si>
  <si>
    <t>Методология группового кредитования</t>
  </si>
  <si>
    <t>Средства, подлежащие оплате лицу, компании или организации за предоставленные товары и услуги.</t>
  </si>
  <si>
    <t>Расходы произведенные, но еще не оплаченные в течение того или иного отчетного периода.</t>
  </si>
  <si>
    <t>Нефинансовые расходы, за исключением расходов на оплату труда персонала, непосредственно связанные с предоставлением финансовых или иных услуг, являющихся неотъемлемой частью финансовых отношений МФО с клиентами.</t>
  </si>
  <si>
    <t>Денежные средства, выданные какому-либо лицу, компании или организации в счет предстоящих платежей за предоставленные товары и услуги, либо сотруднику в счет предстоящих выплат вознаграждений и пособий.</t>
  </si>
  <si>
    <t>Средства, уплачиваемые в качестве взносов за участие или членство в членских организациях.</t>
  </si>
  <si>
    <t>Активы представляют собой сумму величин, отражаемых по счетам основных средств, инвестиций, гудвила, нематериальных активов за исключением гудвила, иных финансовых активов, портфеля займов и иной дебиторской задолженности, инвестиций, оцениваемых капитальным методом, активов, предназначенных для продажи, товарно-материальных запасов, дебиторской задолженности по текущим налогам и налогам будущих периодов, прочей дебиторской задолженности, а также денежных средств и их эквивалентов.</t>
  </si>
  <si>
    <t>Банковские счета до востребования, текущие, расчетные и иные недепозитные счета, часто используемые для управления ликвидностью.</t>
  </si>
  <si>
    <t>Комиссионное или иное вознаграждение за банковские услуги, помимо процентов и взносов по финансовым обязательствам.</t>
  </si>
  <si>
    <t>Услуги овердрафта, предлагаемые МФО</t>
  </si>
  <si>
    <t>Предлагаемые МФО услуги краткосрочного финансирования, за исключением овердрафтов, характеризующиеся высокой ликвидностью или краткосрочностью.</t>
  </si>
  <si>
    <t>Сумма компенсаций, выплачиваемых членам совета директоров, за их участие в работе совета директоров организации.</t>
  </si>
  <si>
    <t>Все долговые обязательства, эмитентом которых выступает МФО, а кредитором - держатель облигаций.</t>
  </si>
  <si>
    <t>Основная сумма средств, полученных по кредитным договорам / договорам займа.</t>
  </si>
  <si>
    <t>Средства, размещенные в Центральном банке с целью соответствия требованиям формирования обязательных резервов для банков и финансовых учреждений.</t>
  </si>
  <si>
    <t>Наличные денежные средства и иные ликвидные инструменты, включая остатки средств и депозиты в банках.  Сюда можно отнести также инвестиции на валютном рынке или краткосрочные казначейские векселя.</t>
  </si>
  <si>
    <t>Небольшие наличные денежные суммы, хранимые вне банка для удовлетворения текущих потребностей в ликвидности.</t>
  </si>
  <si>
    <t>Сумма вкладов, которую обязаны внести клиенты МФО в качестве условия получения текущего или будущего займа.</t>
  </si>
  <si>
    <t>Займы, с помощью которых финансируется приобретение потребительских товаров или услуг, не предназначенных для использования в бизнесе.</t>
  </si>
  <si>
    <t>Валюта, в которой было выпущено обязательство.</t>
  </si>
  <si>
    <t>Общая сумма дебиторской задолженности по основной сумме займов, погашаемых в срок или с просрочками менее месяца.</t>
  </si>
  <si>
    <t>Сумма налогов на доходы, возмещаемая в текущем периоде.</t>
  </si>
  <si>
    <t>Сумма налогов на доходы, подлежащая к уплате в текущем периоде.</t>
  </si>
  <si>
    <t>Дата приобретения организацией своей нынешней организационно-правовой формы.  Для тех организаций, которые меняли свою организационно-правовую форму, она будет отличаться от даты основания организации.</t>
  </si>
  <si>
    <t>Дата начала предоставления микрофинансовых услуг.  Это год, когда началось предоставление микрофинансовых услуг - независимо от того, в какой форме существовала тогда организация (или проект).</t>
  </si>
  <si>
    <t>Доходы полученные, но еще не заработанные в данном отчетном периоде.</t>
  </si>
  <si>
    <t>Сумма налогов на доходы, возмещаемая в будущих периодах.</t>
  </si>
  <si>
    <t>Сумма налогов на доходы, подлежащая к уплате в будущих периодах.</t>
  </si>
  <si>
    <t xml:space="preserve">Вклады, привлекаемые от населения и членов МФО, которые организация обязана вернуть по первому требованию.  К ним относятся любые текущие, расчетные или сберегательные счета, средства которых должны выдаваться по первому требованию. </t>
  </si>
  <si>
    <t>Общая сумма средств, размещенных на счетах МФО, которые МФО обязана вернуть вкладчикам.  К сбережениям относятся любые текущие, расчетные или сберегательные счета, средства которых должны выдаваться по первому требованию.  К сбережениям также относятся срочные депозиты, имеющие фиксированную дату выплаты.</t>
  </si>
  <si>
    <t>Вклады юридических лиц, не являющихся микропредприятиями, финансовыми или государственными учреждениями.</t>
  </si>
  <si>
    <t>Вклады других финансовых учреждений.</t>
  </si>
  <si>
    <t>Вклады государственных учреждений.</t>
  </si>
  <si>
    <t>Систематическое распределение стоимости актива в течение срока его эксплуатации.</t>
  </si>
  <si>
    <t>Распределение прибыли среди держателей капитала МФО.</t>
  </si>
  <si>
    <t>Накопленные нарастающим итогом суммы грантов, полученных МФО.  МФО используют различные методы для оценки величины этой статьи.  В большинстве МФО сюда относятся все гранты независимо от их назначения.  Некоторые МФО считают, что к грантам относятся только гранты в натуральном выражении и гранты на финансирование валового портфеля займов или основных средств.  Все гранты, выделенные на операционные и неоперационные расходы, они относят к нераспределенной прибыли.  МФО должны указать, какие виды грантов включены в капитал; приветствуется указание сведений о разбивке грантов на целевые и не имеющие определенных целей.</t>
  </si>
  <si>
    <t>Займы, финансирующие доступ к образовательным услугам.</t>
  </si>
  <si>
    <t>Дата окончания кредитного договора и последнего платежа в пользу кредитора.  Это указанная в договоре дата окончания обязательства.</t>
  </si>
  <si>
    <t>Собственные средства - это сумма по счетам акционерного капитала, нераспределенной прибыли, добавочного капитала, выкупленных собственных акций, других капитальных счетов, резервного капитала, грантов, собственных средств компании-учредителя и средств миноритарных акционеров.</t>
  </si>
  <si>
    <t>Изменения величины резерва под убытки по займам в результате изменения стоимости соответствующих активов из-за колебаний валютных курсов при представлении данных в валюте МФО.</t>
  </si>
  <si>
    <t>Расходы, связанные с кредитами, помимо процентов.</t>
  </si>
  <si>
    <t>Расходы, связанные со вкладами, помимо процентов.</t>
  </si>
  <si>
    <t>Доходы, за исключением процентов, от других финансовых услуг помимо кредитных.  Сюда могут входить доходы от услуг проведения платежей, денежных переводов, страхования или иных финансовых услуг.</t>
  </si>
  <si>
    <t>Пени, комиссии и другие платежи, полученные от портфеля займов, за исключением штрафов за просрочку в погашении.  Сюда также можно отнести доходы, полученные от использования методологии исламского кредитования.</t>
  </si>
  <si>
    <t>Сумма всех финансовых расходов (помимо процентов), а также расходов на взносы по нефинансовым услугам.</t>
  </si>
  <si>
    <t>Сумма всех финансовых доходов (помимо процентов), а также доходов от взносов по нефинансовым услугам.</t>
  </si>
  <si>
    <t>Предоставленные в лизинг активы, учитываемые на балансе лизингополучателя.  Обычно в лизинг предоставляются объекты недвижимости и земля.  Считается, что эти активы принадлежат лизингополучателю, поскольку лизингодатель в значительной степени передает все риски и преимущества, вытекающие из права собственности, лизингополучателю.</t>
  </si>
  <si>
    <t>Финансовые активы, предназначенные для продажи, или оцениваемые компанией по справедливой стоимости.</t>
  </si>
  <si>
    <t>Финансовые активы помимо займов и дебиторской задолженности, удерживаемые до срока погашения или предназначенные для продажи.</t>
  </si>
  <si>
    <t>Процентная ставка, которая останется неизменной на заранее определенном уровне в течение всего срока займа.</t>
  </si>
  <si>
    <t>Процентная ставка, привязанная к какой-либо иной публикуемой референтной ставке - например, LIBOR на 3 месяца, с указанием величины спрэда, прибавляемого к референтной ставке.</t>
  </si>
  <si>
    <t>Один из нескольких видов финансовых обязательств, помимо вкладов.  К ним относятся облигации, кредиты и займы, кредитные линии / овердрафты, а также субординированный долг.</t>
  </si>
  <si>
    <t>Прибыль или убыток, ранее признанные в составе итоговой прибыли (см. отчет об изменениях в капитале), которые в текущем периоде были перенесены из капитала в отчет о прибылях и убытках.</t>
  </si>
  <si>
    <t>Прибыль или убыток, полученные в результате продажи основных средств за вычетом расходов, связанных с продажей.</t>
  </si>
  <si>
    <t>Положительная или отрицательная разница, возникающая в результате перевода единиц одной валюты в единицы другой валюты по различным обменным курсам.</t>
  </si>
  <si>
    <t>Прибыль или убыток, возникающие в результате изменения справедливой стоимости финансового актива.</t>
  </si>
  <si>
    <t>Прибыль или убыток, признаваемые при отмене или уменьшении финансового обязательства.</t>
  </si>
  <si>
    <t>Прибыль или убыток, возникающие в результате изменения справедливой стоимости финансового обязательства.</t>
  </si>
  <si>
    <t>Прибыль или убыток, признаваемые при отмене или уменьшения суммы договора об инвестициях.  Также прибыль или убыток, признаваемые при начислении амортизации (распределения процентного дохода в течение определенного периода).</t>
  </si>
  <si>
    <t>Прибыль или убыток, признаваемые при отражении займов и дебиторской задолженности по справедливой стоимости.  Сюда также входят прибыль или убыток от продажи портфеля.</t>
  </si>
  <si>
    <t>Прибыль или убыток, признаваемые МФО, чьи финансовые отчеты были скорректированы с целью отражения данных в единицах измерения, актуальных на конец отчетного периода.</t>
  </si>
  <si>
    <t>Финансовые активы с фиксированными или заданными платежами и фиксированными сроками, которые компания намеревается держать до срока погашения - помимо займов и дебиторской задолженности компании.</t>
  </si>
  <si>
    <t>Займы, финансирующие покупки на нужды домохозяйств, не связанные с бизнесом физического лица или домохозяйства.</t>
  </si>
  <si>
    <t>Займы, финансирующие иные нужды домохозяйств, помимо потребительских, образовательных или ипотечных, не связанные с бизнесом физического лица или домохозяйства.</t>
  </si>
  <si>
    <t>Чистая величина разницы между расходом по формированию резерва под убытки по займам и аннулированием данного расхода, отражаемая в отчете о прибылях и убытках.</t>
  </si>
  <si>
    <t xml:space="preserve">Чистая величина разницы между расходом по формированию резерва по другим активам и аннулированием данного расхода, отражаемая в отчете о прибылях и убытках. </t>
  </si>
  <si>
    <t>Резерв, формируемый за счет валового портфеля займов для покрытия убытков по займам в результате неплатежей.</t>
  </si>
  <si>
    <t>Резерв, формируемый за счет валового портфеля займов для покрытия убытков по займам в результате неплатежей, по состоянию на конец отчетного периода.</t>
  </si>
  <si>
    <t>Резерв, формируемый за счет валового портфеля займов для покрытия убытков по займам в результате неплатежей, по состоянию на начало отчетного периода.</t>
  </si>
  <si>
    <t>Сумма всех операций, приводящих к увеличению резерва под убытки по займам.</t>
  </si>
  <si>
    <t>Платежи по займам, взимаемые в качестве штрафов за просрочки в погашении.</t>
  </si>
  <si>
    <t>Расходы по уплате налога на доходы.</t>
  </si>
  <si>
    <t>Кредитная методология, при которой займы выдаются индивидуальным заемщикам, при этом необходимые гарантии или залоговое обеспечение предоставляются этими лицами.  Займы, утверждаемые на основании анализа индивидуального заемщика, даже выдаваемые и погашаемые при помощи групп, считаются в данном случае индивидуальными.</t>
  </si>
  <si>
    <t>Страховые премии, уплачиваемые за страхование организации, ее имущества и другие страховые премии, не связанные со страхованием сотрудников.</t>
  </si>
  <si>
    <t>Поддающиеся учету, неденежные активы, не имеющие материальной формы и используемые для производства или реализации товаров или услуг, предоставления в аренду или для административных целей.</t>
  </si>
  <si>
    <t>Расходы на выплату процентов по вкладам, кредитам и займам, субординированным долгам и другие процентные расходы.</t>
  </si>
  <si>
    <t>Расходы на выплату процентов по всем кредитам.</t>
  </si>
  <si>
    <t>Расходы на выплату процентов по всем вкладам.</t>
  </si>
  <si>
    <t>Расходы на выплату процентов по всем субординированным долгам.</t>
  </si>
  <si>
    <t>Процентный доход от портфеля займов, инвестиций, а также прочий процентный доход.</t>
  </si>
  <si>
    <t>Проценты, полученные от прочих финансовых активов, помимо портфеля займов, включая финансовые активы, относящиеся к категории денежных средств и их эквивалентов.</t>
  </si>
  <si>
    <t>Проценты, полученные от валового портфеля займов.</t>
  </si>
  <si>
    <t>Проценты, начисленные по финансовым обязательствам.</t>
  </si>
  <si>
    <t>Один из нескольких видов процентной ставки, включая фиксированную или плавающую ставки.</t>
  </si>
  <si>
    <t>Проценты, подлежащие получению по всем счетам активов.  Отражаются организациями, использующими метод начисления.</t>
  </si>
  <si>
    <t>Неденежные активы, предназначенные для продажи, находящиеся в процессе производства для продажи, или в форме материалов или сырья, используемых в процессе производства или реализации товаров или услуг.</t>
  </si>
  <si>
    <t>Капитал, внесенный акционерами или членами по справедливой стоимости акций.</t>
  </si>
  <si>
    <t>Сторона договора о финансовом обязательстве - кредитор (финансовое учреждение, фонд, государственное учреждение или некоммерческая организация).</t>
  </si>
  <si>
    <t>Обязательства - это сумма счетов к оплате, кредиторской задолженности по оплате труда сотрудников, другой кредиторской задолженности, доходов будущих периодов, других финансовых обязательств, других нефинансовых обязательств, обязательств по текущим налогам и по налогам будущих периодов, а также обязательств, предназначенных для продажи.</t>
  </si>
  <si>
    <t>Дебиторская задолженность по основной сумме по всем непогашенным займам клиентов.  Сюда входят текущие, просроченные и реструктурированные займы, но не списанные займы.  Сюда не входит дебиторская задолженность по процентам.</t>
  </si>
  <si>
    <t>Валовой портфель займов за вычетом резерва под убытки по займам.</t>
  </si>
  <si>
    <t>Займы юридическим лицам помимо микропредприятий, финансовых или государственных учреждений.</t>
  </si>
  <si>
    <t>Займы финансовым учреждениям</t>
  </si>
  <si>
    <t>Займы государственным учреждениям</t>
  </si>
  <si>
    <t>Кредиты для малого бизнеса, а не микропредприятий. В основнои для бывших микропредприятий, которые выросли и сейчас отчитываются посредством финансовых отчетов, имеют какой-то уровень формализации отчетов налоговым службам, которым требуются большие суммы займа, чем микропредприятиям, но меньшие, чем средним предприятиям.</t>
  </si>
  <si>
    <t>Расходы, связанные с продвижением товаров и услуг среди клиентов.</t>
  </si>
  <si>
    <t>Займы, финансирующие производство или продажу товаров или услуг микропредприятия заемщика, независимо от того, зарегистрировано ли микропредприятие официально.</t>
  </si>
  <si>
    <t>Вклады от индивидуальных вкладчиков, их домохозяйств или микропредприятий.</t>
  </si>
  <si>
    <t>Займы, финансирующие индивидуальных заемщиков, их домохозяйства или микропредприятия.</t>
  </si>
  <si>
    <t>Займы, финансирующие приобретение, строительство, расширение или усовершенствование жилья.</t>
  </si>
  <si>
    <t>Активы, стоимость которых будет возмещена, главным образом, через операцию продажи, а не через продолжение использования для поддержания деятельности.  Бесхозные активы к данной категории не относятся.</t>
  </si>
  <si>
    <t>Вклады от других организаций - корпораций, других финансовых учреждений или государственных учреждений.</t>
  </si>
  <si>
    <t>Займы другим организациям - корпорациям, другим финансовым учреждениям или государственным учреждениям.</t>
  </si>
  <si>
    <t>Все расходы, не связанные непосредственно с основными микрофинансовыми операциями, например, расходы, связанные с предоставлением услуг по развитию бизнеса или обучения.  К неоперационным расходам также относятся любые исключительные расходы и убытки.  Крупные или определенные неоперационные расходы необходимо перечислить, по необходимости, в отдельных статьях.</t>
  </si>
  <si>
    <t>Все доходы, не связанные непосредственно с основными микрофинансовыми операциями, например, доходы от услуг по развитию бизнеса, обучения, консультационных услуг, продажи управленческих информационных систем или продажи товаров.  Сюда не входят гранты. К неоперационным доходам также относятся любые исключительные доходы и прибыли.  Крупные или определенные неоперационные доходы необходимо перечислить, по необходимости, в отдельных статьях.</t>
  </si>
  <si>
    <t>Количество лиц, имеющих на данный момент остаток займа от МФО на руках, и несущих ответственность за погашение части валового портфеля займов.  Лицо, имеющее несколько займов от МФО, должно считаться как один заемщик.</t>
  </si>
  <si>
    <t>Количество новых заемщиков, которые получают кредиты в первый раз в учреждении или заемщиков, которые вернулись, после более чем одного года отсутствия. Кредиты для этих заемщиков, были удовлетворены в течение финансового года.</t>
  </si>
  <si>
    <t>Количество сберегательных счетов, как добровольных, так и обязательных, открытых в МФО и подлежащих возврату клиентам. Количество сберегательных счетов должно отражать число индивидуальных счетов, а не число счетов групп.</t>
  </si>
  <si>
    <t>Количество лиц, имеющих вклады в МФО.  Сюда входят только вклады, размещенные в МФО, а не те, что клиенты МФО разместили в других учреждениях.  Эта цифра должна отражать число индивидуальных вкладчиков, а не число групп.  На одном счете вклада могут размещаться средства нескольких вкладчиков.</t>
  </si>
  <si>
    <t>Количество сотрудников, нанимаемых организацией.  Сюда входят как штатные сотрудники, так и консультанты, уделяющие существенную часть своего времени организации, даже если они не состоят в штате организации.</t>
  </si>
  <si>
    <t>Сотрудники, которые покинули учреждение в течение финансового года</t>
  </si>
  <si>
    <t>Сотрудники, последовательно работающие более одного года в учреждении, полный или неполный рабочий день</t>
  </si>
  <si>
    <t>Количество сотрудников, главная обязанность которых заключается в управлении валовым портфелем займов.  Кредитный сотрудник - сотрудник, непосредственно ответственный за выдачу и мониторинг займов клиентов.</t>
  </si>
  <si>
    <t>Небольшая группа сотрудников, которая имеет ключевую роль в финансовом учреждени и отчитывается непосредственно главному исполнительному директору (CEO) или на заседании Совета Директоров. Наиболее распространенными позициями являются Исполнительный, финансовый, операционный и риск-менеджер.</t>
  </si>
  <si>
    <t>Лица, которые учавствуют на заседаниях правления, Наблюдательного Совета илидругой основной директивы финансового учреждения. Они не являются сотрудниками,так как получают компенсацию за регулярные совещания, а не имеют заработной платы.</t>
  </si>
  <si>
    <t>Количество укомплектованных персоналом пунктов обслуживания и управления, используемых для оказания или поддержки оказания финансовых услуг микрофинансовым клиентам.</t>
  </si>
  <si>
    <t xml:space="preserve">Количество пунктов обслуживания клиентов помимо филиалов организации. </t>
  </si>
  <si>
    <t>Количество займов в валовом портфеле займов.  Если МФО использует методологию группового кредитования, количество займов должно означать количество лиц, получивших займы в составе группы и группового займа.</t>
  </si>
  <si>
    <t>Принадлежности для печати и фотокопирования, канцелярские принадлежности, книги и иные принадлежности, используемые для административных целей.</t>
  </si>
  <si>
    <t>Дебиторская задолженность, за исключением процентов к получению, авансов или предоплаты.</t>
  </si>
  <si>
    <t>Все административные расходы, за исключением расходов на аренду и коммунальные платежи, транспортных расходов, расходов на канцтовары, на обучение, на маркетинг, страхование, компенсации членам совета директоров, членские взносы и услуги банков.  Сюда также могут входить некоторые налоги, связанные с администрированием - например, налог на добавленную стоимость.</t>
  </si>
  <si>
    <t xml:space="preserve">Эквиваленты денежных средств, за исключением средств в кассе, банковских счетов, услуг краткосрочного финансирования клиентов, краткосрочных инвестиций, овердрафтов и краткосрочных депозитов. </t>
  </si>
  <si>
    <t>Капитальные счета, не подпадающие под ранее данные определения.</t>
  </si>
  <si>
    <t>Другие расходы, за исключением процентов, связанные с финансовыми обязательствами помимо кредитов и вкладов, а также расходы на взносы, связанных с нефинансовыми услугами.</t>
  </si>
  <si>
    <t>Другие доходы, за исключением процентов, связанные с финансовыми активами, за исключением портфеля займов, а также доходов от взносов по нефинансовым услугам.</t>
  </si>
  <si>
    <t>Другие доходы, связанные с операциями, за исключением доходов от процентов и взносов.</t>
  </si>
  <si>
    <t>Расходы на выплату процентов по финансовым обязательствам, за исключением вкладов, кредитов или субординированного долга.</t>
  </si>
  <si>
    <t>Проценты, полученные от активов, не относящихся к категории финансовых активов.</t>
  </si>
  <si>
    <t>Операции по счету резерва под убытки по займам (валовой портфель займов), помимо расхода на формирование резерва, аннулирования расхода на формирование резерва или операций, возникших в результате изменения стоимости соответствующего актива из-за колебаний обменного курса.</t>
  </si>
  <si>
    <t>Активы, не подпадающие под ранее данные определения.</t>
  </si>
  <si>
    <t>Обязательства, не подпадающие под ранее данные определения.</t>
  </si>
  <si>
    <t>Обязательства, не имеющие точных сроков или сумм, за исключением обязательств по оплате труда сотрудников.</t>
  </si>
  <si>
    <t>Резервы - например, предусмотренные законом, уставом или решением совета директоров.</t>
  </si>
  <si>
    <t>Краткосрочные финансовые обязательства, обычно имеющие первоначальный срок менее года.  К ним может относиться овердрафт или иные краткосрочные договоренности о финансировании.</t>
  </si>
  <si>
    <t>Прочая не упомянутая отдельно кредиторская задолженность.</t>
  </si>
  <si>
    <t>Общая непогашенная сумма займов, имеющих как минимум один платеж с просрочкой свыше 365 дней.</t>
  </si>
  <si>
    <t>Общая непогашенная сумма займов, имеющих как минимум один платеж с просрочкой свыше 181  дня, но менее 365 дней.</t>
  </si>
  <si>
    <t>Общая непогашенная сумма займов, имеющих как минимум один платеж с просрочкой свыше 31  дня, но менее 90 дней.</t>
  </si>
  <si>
    <t>Общая непогашенная сумма займов, имеющих как минимум один платеж с просрочкой свыше 91 дня, но менее 180 дней.</t>
  </si>
  <si>
    <t>Заработная плата, другие краткосрочные выплаты и пособия сотрудникам, расходы на выплату пенсий, выходные пособия, выплаты, основанные на стоимости акций, иные долгосрочные и прочие выплаты сотрудникам.</t>
  </si>
  <si>
    <t>Платеж, произведенный до наступления срока платежа.</t>
  </si>
  <si>
    <t>Материальные активы, за вычетом накопленного износа, используемые предприятием для производства или поставки товаров или услуг, или для административных целей, срок службы которых превышает один отчетный период.</t>
  </si>
  <si>
    <t xml:space="preserve">Сюда входят вознаграждения сотрудников (как денежные, так и неденежные), а также выходные пособия и пенсии. </t>
  </si>
  <si>
    <t xml:space="preserve">Общая сумма основной суммы всех ранее списанных займов.  Сюда входит основная сумма займов, возвращенных как полностью, так и частично. </t>
  </si>
  <si>
    <t>Базовая величина процентной ставки, на основании которой рассчитывается плавающая процентная ставка.  Примером референтной ставки могут служить LIBOR, EURIBOR, ставка по казначейским векселям или ставка инфляции.</t>
  </si>
  <si>
    <t>Изменение первоначальных условий займа путем рефинансирования, изменения графика платежей или иных изменений условий займа.</t>
  </si>
  <si>
    <t>Расходы на аренду и коммунальные услуги.</t>
  </si>
  <si>
    <t>Общая величина чистого дохода текущего года и прошлых лет, за вычетом дивидендов и отчислений на другие капитальные счета.</t>
  </si>
  <si>
    <t>Операция по уменьшению начисленного расхода, рассчитанного в виде процента от суммы портфеля займов, по которой риска неплатежа больше не существует.  Рассчитанная таким образом сумма уменьшает величину резерва под убытки по займам в балансовом отчете.</t>
  </si>
  <si>
    <t>Сумма, полученная компанией сверх номинальной стоимости ее акций.  Данная сумма формирует часть нераспределяемых резервов компании, которые обычно могут быть использованы только для целей, указанных в корпоративных положениях.</t>
  </si>
  <si>
    <t>Депозитные сертификаты, банковские депозиты или иные депозитные счета, которые часто используются для управления ликвидностью.</t>
  </si>
  <si>
    <t>Финансовые активы, за исключением уже перечисленных в разделе "Денежные средства и их эквиваленты", сформированные с целью продажи или выкупа в краткосрочной перспективе, которые часто используются для управления ликвидностью.</t>
  </si>
  <si>
    <t>В методологии группового кредитования группы используются для выдачи средств и сбора погашений по займам; при этом займы выдаются и погашаются всей группой или отдельными членами группы.  Члены групп часто несут солидарную (совместную и индивидуальную) ответственность за погашение всех займов группы и ее членов.  Групповая ответственность также может определять принимаемые организацией кредитные решения.  Методологии группового кредитования различаются по степени использования групп для принятия кредитных решений, выдачи займов, сбора погашений или снижения кредитного риска. В данном случае методология будет считаться групповой, если какой-либо из аспектов выдачи займа зависит от группы, включая кредитный анализ, ответственность, поручительство, залоговое обеспечение, а также размер займа и его условия.</t>
  </si>
  <si>
    <t>Разница между референтной ставкой и полной ставкой процента по займу.  В данном случае выражается в виде процентной величины, прибавляемой к референтной ставке, например: LIBOR + 2.5%, где 2.5% - это спрэд.</t>
  </si>
  <si>
    <t xml:space="preserve">Дата начала или выпуска обязательства.  Это указанная в договоре дата возникновения обязательства, а не дата начала погашения. </t>
  </si>
  <si>
    <t>Долг, стоящий в очередности погашения после всех остальных долгов в случае, если организация окажется банкротом или закроется.</t>
  </si>
  <si>
    <t>Продолжительность обязательства, т.е. разница в месяцах между датой начала и окончания обязательства.</t>
  </si>
  <si>
    <t>Вклады, привлекаемые от населения и членов МФО, которые МФО обязана вернуть по окончании фиксированного срока, превышающего 12 месяцев от отчетной даты.</t>
  </si>
  <si>
    <t>Сумма всех грантов, признанных в качестве дохода в течение периода, независимо от наличия ограничений в их использовании.</t>
  </si>
  <si>
    <t>Проценты к оплате, счета к оплате, дивиденды к оплате, начисленные расходы, прочая дебиторская задолженность.</t>
  </si>
  <si>
    <t>Сумма процентов к получению, авансов, предоплаты, прочей дебиторской задолженности.</t>
  </si>
  <si>
    <t>Расходы, связанные с обучением сотрудников.</t>
  </si>
  <si>
    <t>Транспортные расходы сотрудников на посещение клиентов и управление деятельностью организации.</t>
  </si>
  <si>
    <t xml:space="preserve">Акции, выкупленные компанией-эмитентом; в результате выкупа уменьшается количество акций на открытом рынке. </t>
  </si>
  <si>
    <t>Начисленный, но еще не заработанный доход по просроченным займам или скидки по начисленным доходам от портфеля займов.</t>
  </si>
  <si>
    <t>Кредитование "сельских банков" и групп самопомощи - кредитная методология, при помощи которой обеспечивается доступ к кредитным и сберегательным услугам через общественно управляемые группы или ассоциации заемщиков. Считается, что МФО использует эту методологию, если она выдает займы группе, которая, в свою очередь, использует средства займа для кредитования своих членов.  Займы при использовании методологии кредитования "сельских банков" или групп самопомощи выдаются под коллективную гарантию группы.  Группа также может выдавать займы из средств полученной прибыли или сбережений членов групп.  Такие займы считаются внутренними займами "сельского банка" или группы самопомощи.</t>
  </si>
  <si>
    <t>Сумма сбережений от клиентов МФО, наличие которых не обязательно для получения текущего или будущего займа.</t>
  </si>
  <si>
    <t>Сумма займов, признанная для целей бухгалтерского учета не подлежащей возврату.  Списание - бухгалтерская операция по исключению непогашенного остатка займа из валового портфеля займов и резерва под убытки по займам.  Таким образом, операция по списанию не оказывает влияния на чистый портфель займов, итоговую величину активов или какой-либо из капитальных счетов.  Если для покрытия суммы списания средств резерва под убытки по займам не достаточно, то необходимо отразить дополнительные расходы на формирование резерва под убытки в сумме, равной сумме превышения списания над резервом.</t>
  </si>
  <si>
    <t>Тренинг, связанный с подготовкой кадров для развития предприятий, такой как: корпоративное развитие и бизнеса развитие.</t>
  </si>
  <si>
    <t>Обучение, направленное на улучшение образования клиентов на темы, такие как: финансовая грамотность, базовой курс здравоохранения/питания, образование детей и молодежи, охрана труда и здравоохранения на рабочих местах</t>
  </si>
  <si>
    <t>Обучение с учетом потребностей женщин. Пример: профессиональная подготовка женщин, образование/гендерный вопрос по правам женщин, консультации для женщин-жертв насилия.</t>
  </si>
  <si>
    <t>Количество финансируемых организацией микропредприятий</t>
  </si>
  <si>
    <t>Количество микропредприятий на раннем этапе жизненного цикла</t>
  </si>
  <si>
    <t>Количество людей, занятых на микропредприятиях, финансируемых учреждением. Включает в себя как наемных работников, так и самостоятельную занятость.</t>
  </si>
  <si>
    <t>Количество опрошенных клиентов  и методология, используемая для сбора информации о количестве финансируемых микропредприятий.</t>
  </si>
  <si>
    <t>Количество опрошенных микропредприятий и методология, используемая для сбора информации о трудоустройстве</t>
  </si>
  <si>
    <t>Кредиторская задолженность</t>
  </si>
  <si>
    <t>Начисленные расходы</t>
  </si>
  <si>
    <t>Административные расходы</t>
  </si>
  <si>
    <t xml:space="preserve">Авансы </t>
  </si>
  <si>
    <t>Расходы на членские взносы</t>
  </si>
  <si>
    <t>Итого активы</t>
  </si>
  <si>
    <t>Средства в банках</t>
  </si>
  <si>
    <t>Услуги банков</t>
  </si>
  <si>
    <t>Овердрафты клиентов</t>
  </si>
  <si>
    <t>Банковские услуги для клиентов</t>
  </si>
  <si>
    <t>Компенсации членам совета директоров</t>
  </si>
  <si>
    <t>Займы и кредиты</t>
  </si>
  <si>
    <t>Резервы в Центральном банке</t>
  </si>
  <si>
    <t>Денежные средства и их эквиваленты</t>
  </si>
  <si>
    <t>Наличность в кассе</t>
  </si>
  <si>
    <t>Потребительские займы</t>
  </si>
  <si>
    <t>Дебиторская задолженность по текущим налогам</t>
  </si>
  <si>
    <t>Кредиторская задолженность по текущим налогам</t>
  </si>
  <si>
    <t>Дата преобразования в текущую организационно-правовую форму</t>
  </si>
  <si>
    <t>Дата основания</t>
  </si>
  <si>
    <t>Доходы будущих периодов</t>
  </si>
  <si>
    <t>Дебиторская задолженность по налогам будущих периодов</t>
  </si>
  <si>
    <t>Кредиторская задолженность по налогам будущих периодов</t>
  </si>
  <si>
    <t>Амортизационные отчисления</t>
  </si>
  <si>
    <t>Дивиденды к выплате</t>
  </si>
  <si>
    <t xml:space="preserve">Гранты </t>
  </si>
  <si>
    <t>Займы на образование</t>
  </si>
  <si>
    <t>Дата окончания</t>
  </si>
  <si>
    <t>Итого собственные средства</t>
  </si>
  <si>
    <r>
      <t xml:space="preserve">Курсовые разницы по резерву </t>
    </r>
    <r>
      <rPr>
        <i/>
        <sz val="10"/>
        <color indexed="8"/>
        <rFont val="Arial"/>
        <family val="2"/>
      </rPr>
      <t>(если это применимо)</t>
    </r>
  </si>
  <si>
    <t>Расходы на комиссии и взносы по кредитам</t>
  </si>
  <si>
    <t>Расходы на комиссии и взносы по вкладам</t>
  </si>
  <si>
    <t>Доход от взносов и комиссий от других финансовых услуг</t>
  </si>
  <si>
    <t>Доход от взносов и комиссий от портфеля займов</t>
  </si>
  <si>
    <t xml:space="preserve">Расходы на комиссии и взносы </t>
  </si>
  <si>
    <t>Доход от взносов и комиссий</t>
  </si>
  <si>
    <t>Дебиторская задолженность по финансовому лизингу</t>
  </si>
  <si>
    <t>Финансовые активы, оцениваемыми по справедливой стоимости с учетом изменений стоимости в ОПУ</t>
  </si>
  <si>
    <t xml:space="preserve">Финансовые активы, предназначенные для продажи </t>
  </si>
  <si>
    <t>Фиксированная процентная ставка</t>
  </si>
  <si>
    <t>Плавающая процентная ставка</t>
  </si>
  <si>
    <t>Прибыль (убыток) по активам, предназначенным для продажи</t>
  </si>
  <si>
    <t>Прибыль (убыток) от продажи основных средств</t>
  </si>
  <si>
    <t>Прибыль (убыток) от курсовой разницы</t>
  </si>
  <si>
    <t xml:space="preserve">Прибыль (убыток) от финансовых активов, оцениваемых по справедливой стоимости </t>
  </si>
  <si>
    <t>Прибыль (убыток) по финансовым обязательствам, учитываемым по амортизированной стоимости</t>
  </si>
  <si>
    <t xml:space="preserve">Прибыль (убыток) от финансовых обязательств, оцениваемых по справедливой стоимости </t>
  </si>
  <si>
    <t xml:space="preserve">Прибыль (убыток) по инвестициям, удерживаемым до погашения </t>
  </si>
  <si>
    <t>Прибыль (убыток) по займам и дебиторской задолженности</t>
  </si>
  <si>
    <t>Прибыль (убыток) по чистой денежной позиции</t>
  </si>
  <si>
    <t xml:space="preserve">Инвестиции, удерживаемые до погашения </t>
  </si>
  <si>
    <t>Кредитование домохозяйств</t>
  </si>
  <si>
    <t>Расход по формированию (аннулированию) резерва под убытки по займам</t>
  </si>
  <si>
    <t>Расход по формированию (аннулированию) резерва на потери по другим активам</t>
  </si>
  <si>
    <t xml:space="preserve">Резерв под убытки по займам </t>
  </si>
  <si>
    <r>
      <t xml:space="preserve">Резерв под убытки по займам, </t>
    </r>
    <r>
      <rPr>
        <b/>
        <i/>
        <sz val="10"/>
        <color indexed="8"/>
        <rFont val="Arial"/>
        <family val="2"/>
      </rPr>
      <t>на конец отчетного периода</t>
    </r>
  </si>
  <si>
    <r>
      <t xml:space="preserve">Резерв под убытки по займам, </t>
    </r>
    <r>
      <rPr>
        <b/>
        <i/>
        <sz val="10"/>
        <color indexed="8"/>
        <rFont val="Arial"/>
        <family val="2"/>
      </rPr>
      <t>на начало отчетного периода</t>
    </r>
  </si>
  <si>
    <t>Расход на формирование резерва под убытки по займам</t>
  </si>
  <si>
    <t>Доход от штрафов по портфелю займов</t>
  </si>
  <si>
    <t>Налог на доходы</t>
  </si>
  <si>
    <t>Расходы на страхование</t>
  </si>
  <si>
    <t>Нематериальные активы</t>
  </si>
  <si>
    <t>Расходы на выплату процентов</t>
  </si>
  <si>
    <t>Расходы на выплату процентов по кредитам</t>
  </si>
  <si>
    <t>Расходы на выплату процентов по вкладам</t>
  </si>
  <si>
    <t>Расходы на выплату процентов по субординированному долгу</t>
  </si>
  <si>
    <t>Процентный доход</t>
  </si>
  <si>
    <t>Процентный доход от портфеля инвестиций</t>
  </si>
  <si>
    <t>Процентный доход от портфеля займов</t>
  </si>
  <si>
    <t>Проценты к оплате</t>
  </si>
  <si>
    <t>Тип процентной ставки</t>
  </si>
  <si>
    <t>Проценты к получению</t>
  </si>
  <si>
    <t>Товарно-материальные запасы</t>
  </si>
  <si>
    <t>Акционерный капитал</t>
  </si>
  <si>
    <t>Итого обязательства</t>
  </si>
  <si>
    <t>Чистый портфель займов</t>
  </si>
  <si>
    <t>Займы предприятиям</t>
  </si>
  <si>
    <t>Займы Предприятиям</t>
  </si>
  <si>
    <t>Займы Средним и Малым Предрпиятиям</t>
  </si>
  <si>
    <t>Расходы на маркетинг</t>
  </si>
  <si>
    <t>Займы на микропредпринимательство</t>
  </si>
  <si>
    <t>Микрофинансовые / розничные сбережения (итого)</t>
  </si>
  <si>
    <t>Микрофинансовые займы</t>
  </si>
  <si>
    <t>Ипотечные займы / займы на улучшение жилищных условий</t>
  </si>
  <si>
    <t>Другие активы, предназначенные для продажи</t>
  </si>
  <si>
    <t>Не микрофинансовые/ корпоративные сбережения</t>
  </si>
  <si>
    <t>Не микрофинансовый/ корпоративный портфель займов</t>
  </si>
  <si>
    <t>Неоперационные расходы</t>
  </si>
  <si>
    <t>Неоперационные доходы</t>
  </si>
  <si>
    <t>Количество активных заемщиков</t>
  </si>
  <si>
    <t>Количество сберегательных счетов</t>
  </si>
  <si>
    <t xml:space="preserve">Сотрудники, работающие более одного года </t>
  </si>
  <si>
    <t>Количество членов Совета Директоров</t>
  </si>
  <si>
    <t>Количество офисов</t>
  </si>
  <si>
    <t>Количество других пунктов обслуживания, не являющихся частью организации</t>
  </si>
  <si>
    <t>Канцтовары</t>
  </si>
  <si>
    <t>Прочая дебиторская задолженность</t>
  </si>
  <si>
    <t>Другие административные расходы</t>
  </si>
  <si>
    <t>Другие денежные средства и их эквиваленты</t>
  </si>
  <si>
    <t>Другие капитальные счета</t>
  </si>
  <si>
    <t>Другие расходы на комиссии и взносы</t>
  </si>
  <si>
    <t>Прочие доходы от комиссий и взносов</t>
  </si>
  <si>
    <t>Прочие операционные доходы</t>
  </si>
  <si>
    <t>Прочие расходы на выплату процентов</t>
  </si>
  <si>
    <t>Прочие процентные доходы</t>
  </si>
  <si>
    <r>
      <t xml:space="preserve">Другие операции по счету резерва </t>
    </r>
    <r>
      <rPr>
        <i/>
        <sz val="10"/>
        <color indexed="8"/>
        <rFont val="Arial"/>
        <family val="2"/>
      </rPr>
      <t>(если это применимо)</t>
    </r>
  </si>
  <si>
    <t>Другие нефинансовые активы</t>
  </si>
  <si>
    <t>Другие нефинансовые обязательства</t>
  </si>
  <si>
    <t>Задолженность по оплате прочих обязательств</t>
  </si>
  <si>
    <t>Резервный капитал</t>
  </si>
  <si>
    <t>Другие краткосрочные финансовые обязательства</t>
  </si>
  <si>
    <t>Прочая кредиторская задолженность</t>
  </si>
  <si>
    <t>Риск портфеля 180-365 дней</t>
  </si>
  <si>
    <t>Расходы на оплату труда сотрудников</t>
  </si>
  <si>
    <t>Предоплата</t>
  </si>
  <si>
    <t>Задолженность по оплате труда сотрудников</t>
  </si>
  <si>
    <t>Возврат списанных займов</t>
  </si>
  <si>
    <t>Референтная ставка</t>
  </si>
  <si>
    <t>Аренда и коммунальные услуги</t>
  </si>
  <si>
    <t>Нераспределенная прибыль</t>
  </si>
  <si>
    <t>Аннулирование расхода на формирование резерва под убытки по займам</t>
  </si>
  <si>
    <t>Добавочный капитал</t>
  </si>
  <si>
    <t>Краткосрочные депозиты</t>
  </si>
  <si>
    <t>Краткосрочные финансовые инвестиции</t>
  </si>
  <si>
    <t>Спрэд</t>
  </si>
  <si>
    <t>Дата начала</t>
  </si>
  <si>
    <t>Итого гранты</t>
  </si>
  <si>
    <t>Кредиторская задолженность и другие обязательства</t>
  </si>
  <si>
    <t>Дебиторская задолженность</t>
  </si>
  <si>
    <t>Расходы на обучение</t>
  </si>
  <si>
    <t>Расходы на транспорт</t>
  </si>
  <si>
    <t>Выкупленные собственные акции</t>
  </si>
  <si>
    <t>Начисленный доход и скидки</t>
  </si>
  <si>
    <t>Кредитование "сельских банков"/ групп самопомощи</t>
  </si>
  <si>
    <t>Добровольные сбережения</t>
  </si>
  <si>
    <t xml:space="preserve">Списанные займы </t>
  </si>
  <si>
    <t>Тренинг микропредприятиям</t>
  </si>
  <si>
    <t>Количество людей, работающих в финансируемых микропредприях</t>
  </si>
  <si>
    <t>Индикатор</t>
  </si>
  <si>
    <t>Определение</t>
  </si>
  <si>
    <t>Вернуться на страницу "Общая информация"</t>
  </si>
  <si>
    <t>Вернуться на страницу "Инфраструктура и продукты"</t>
  </si>
  <si>
    <t>Вернуться на страницу "Финансовые обязательства"</t>
  </si>
  <si>
    <t>Инфраструктура и Продукты - Инфраструктура, Заёмцики, Портфель займов и классификация, Депозиты,Прошлые показатели, Нефинансовые услуги и создание рабочих мест</t>
  </si>
  <si>
    <t>Финансовые обязательства - Общая информация, Даты окончания, Процентные ставки</t>
  </si>
  <si>
    <t/>
  </si>
  <si>
    <t>Статус</t>
  </si>
  <si>
    <t>Банк</t>
  </si>
  <si>
    <t>Кредитный союз/кооператив</t>
  </si>
  <si>
    <t>Неправительственная организация</t>
  </si>
  <si>
    <t>Небанковское финансовое учреждение</t>
  </si>
  <si>
    <t>Сельский банк</t>
  </si>
  <si>
    <t>Другое</t>
  </si>
  <si>
    <t>С примерами отчетов с этими данными можно ознакомиться на MIX Market в разделе  "Кросс-Маркет Аналитика", или</t>
  </si>
  <si>
    <t>Австралия</t>
  </si>
  <si>
    <t>Австрия</t>
  </si>
  <si>
    <t>Азербайджан</t>
  </si>
  <si>
    <t>Албания</t>
  </si>
  <si>
    <t>Алжир</t>
  </si>
  <si>
    <t>Американское Самоа</t>
  </si>
  <si>
    <t>Ангилья</t>
  </si>
  <si>
    <t>Ангола</t>
  </si>
  <si>
    <t>Андорра</t>
  </si>
  <si>
    <t>Антарктида</t>
  </si>
  <si>
    <t>Антигуа и Барбуда</t>
  </si>
  <si>
    <t>Аргентина</t>
  </si>
  <si>
    <t>Армения</t>
  </si>
  <si>
    <t>Аруба</t>
  </si>
  <si>
    <t>Афганистан</t>
  </si>
  <si>
    <t>Багамы</t>
  </si>
  <si>
    <t>Бангладеш</t>
  </si>
  <si>
    <t>Барбадос</t>
  </si>
  <si>
    <t>Бахрейн</t>
  </si>
  <si>
    <t>Белиз</t>
  </si>
  <si>
    <t>Белоруссия</t>
  </si>
  <si>
    <t>Бельгия</t>
  </si>
  <si>
    <t>Бенин</t>
  </si>
  <si>
    <t>Бермуды</t>
  </si>
  <si>
    <t>Бирма</t>
  </si>
  <si>
    <t>Болгария</t>
  </si>
  <si>
    <t>Боливия</t>
  </si>
  <si>
    <t>Босния и Герцеговина</t>
  </si>
  <si>
    <t>Ботсвана</t>
  </si>
  <si>
    <t>Бразилия</t>
  </si>
  <si>
    <t>Британская территория в Индийском океане</t>
  </si>
  <si>
    <t>Британские Виргинские острова</t>
  </si>
  <si>
    <t>Бруней</t>
  </si>
  <si>
    <t>Буркина-Фасо</t>
  </si>
  <si>
    <t>Бурунди</t>
  </si>
  <si>
    <t>Бутан</t>
  </si>
  <si>
    <t>Вануату</t>
  </si>
  <si>
    <t>Великобритания</t>
  </si>
  <si>
    <t>Венгрия</t>
  </si>
  <si>
    <t>Венесуэла</t>
  </si>
  <si>
    <t>Виргинские острова (США)</t>
  </si>
  <si>
    <t>Восточный Тимор</t>
  </si>
  <si>
    <t>Вьетнам</t>
  </si>
  <si>
    <t>Габон</t>
  </si>
  <si>
    <t>Гаити</t>
  </si>
  <si>
    <t>Гайана</t>
  </si>
  <si>
    <t>Гамбия</t>
  </si>
  <si>
    <t>Гана</t>
  </si>
  <si>
    <t>Гваделупа</t>
  </si>
  <si>
    <t>Гватемала</t>
  </si>
  <si>
    <t>Гвинея</t>
  </si>
  <si>
    <t>Гвинея - Бисау</t>
  </si>
  <si>
    <t>Германия</t>
  </si>
  <si>
    <t>Гибралтар</t>
  </si>
  <si>
    <t>Гондурас</t>
  </si>
  <si>
    <t>Гонконг</t>
  </si>
  <si>
    <t>Государство-город Ватикан (Папский престол)</t>
  </si>
  <si>
    <t>Гренада</t>
  </si>
  <si>
    <t>Гренландия</t>
  </si>
  <si>
    <t>Греция</t>
  </si>
  <si>
    <t>Грузия</t>
  </si>
  <si>
    <t>Гуам</t>
  </si>
  <si>
    <t>Дания</t>
  </si>
  <si>
    <t>Джибути</t>
  </si>
  <si>
    <t xml:space="preserve">Доминика </t>
  </si>
  <si>
    <t>Доминиканская Республика</t>
  </si>
  <si>
    <t>Египет</t>
  </si>
  <si>
    <t>Замбия</t>
  </si>
  <si>
    <t>Зимбабве</t>
  </si>
  <si>
    <t>Израиль</t>
  </si>
  <si>
    <t>Индия</t>
  </si>
  <si>
    <t>Индонезия</t>
  </si>
  <si>
    <t>Иордания</t>
  </si>
  <si>
    <t>Ирак</t>
  </si>
  <si>
    <t>Иран</t>
  </si>
  <si>
    <t>Ирландия</t>
  </si>
  <si>
    <t>Исландия</t>
  </si>
  <si>
    <t>Испания</t>
  </si>
  <si>
    <t>Италия</t>
  </si>
  <si>
    <t>Йемен</t>
  </si>
  <si>
    <t>Казахстан</t>
  </si>
  <si>
    <t>Камбоджа</t>
  </si>
  <si>
    <t>Камерун</t>
  </si>
  <si>
    <t>Канада</t>
  </si>
  <si>
    <t>Катар</t>
  </si>
  <si>
    <t>Кения</t>
  </si>
  <si>
    <t>Кипр</t>
  </si>
  <si>
    <t>Киргизия</t>
  </si>
  <si>
    <t>Кирибати</t>
  </si>
  <si>
    <t>Китай</t>
  </si>
  <si>
    <t>Кокосовые острова (острова Килинг)</t>
  </si>
  <si>
    <t>Колумбия</t>
  </si>
  <si>
    <t>Коморские острова</t>
  </si>
  <si>
    <t>Конго</t>
  </si>
  <si>
    <t>Конго, демократическая республика</t>
  </si>
  <si>
    <t>Корейская Народно-Демократическая Республика</t>
  </si>
  <si>
    <t>Корея</t>
  </si>
  <si>
    <t>Косово</t>
  </si>
  <si>
    <t>Коста-Рика</t>
  </si>
  <si>
    <t xml:space="preserve">Кот-д'Ивуар </t>
  </si>
  <si>
    <t>Куба</t>
  </si>
  <si>
    <t>Кувейт</t>
  </si>
  <si>
    <t>Лаос</t>
  </si>
  <si>
    <t>Латвия</t>
  </si>
  <si>
    <t>Лесото</t>
  </si>
  <si>
    <t>Либерия</t>
  </si>
  <si>
    <t>Ливан</t>
  </si>
  <si>
    <t>Ливия</t>
  </si>
  <si>
    <t>Литва</t>
  </si>
  <si>
    <t>Лихтенштейн</t>
  </si>
  <si>
    <t>Люксембур</t>
  </si>
  <si>
    <t>Маврикий</t>
  </si>
  <si>
    <t>Мавритания</t>
  </si>
  <si>
    <t>Мадагаскар</t>
  </si>
  <si>
    <t>Майотта</t>
  </si>
  <si>
    <t>Макао</t>
  </si>
  <si>
    <t>Македония</t>
  </si>
  <si>
    <t>Малави</t>
  </si>
  <si>
    <t>Малайзия</t>
  </si>
  <si>
    <t>Мали</t>
  </si>
  <si>
    <t>Малые Тихоокеанские отдаленные острова Соединенных Штатов</t>
  </si>
  <si>
    <t>Мальдивы</t>
  </si>
  <si>
    <t>Мальта</t>
  </si>
  <si>
    <t>Марокко</t>
  </si>
  <si>
    <t>Мартиника</t>
  </si>
  <si>
    <t>Маршалловы Острова</t>
  </si>
  <si>
    <t>Мексика</t>
  </si>
  <si>
    <t>Микронезия</t>
  </si>
  <si>
    <t>Мозамбик</t>
  </si>
  <si>
    <t>Молдова</t>
  </si>
  <si>
    <t>Монако</t>
  </si>
  <si>
    <t>Монголия</t>
  </si>
  <si>
    <t>Монтсеррат</t>
  </si>
  <si>
    <t>Намибия</t>
  </si>
  <si>
    <t>Науру</t>
  </si>
  <si>
    <t>Непал</t>
  </si>
  <si>
    <t>Нигер</t>
  </si>
  <si>
    <t>Нигерия</t>
  </si>
  <si>
    <t>Нидерландские Антилы</t>
  </si>
  <si>
    <t>Нидерланды</t>
  </si>
  <si>
    <t>Никарагуа</t>
  </si>
  <si>
    <t>Ниуэ</t>
  </si>
  <si>
    <t>Новая Зеландия</t>
  </si>
  <si>
    <t>Новая Каледония</t>
  </si>
  <si>
    <t>Норвегия</t>
  </si>
  <si>
    <t>Объединенные Арабские Эмираты</t>
  </si>
  <si>
    <t>Оман</t>
  </si>
  <si>
    <t>Остров Буве</t>
  </si>
  <si>
    <t>Остров Норфолк</t>
  </si>
  <si>
    <t>Остров Рождества</t>
  </si>
  <si>
    <t>Остров Херд и острова Макдональд</t>
  </si>
  <si>
    <t>Острова Кайман</t>
  </si>
  <si>
    <t>Острова Кука</t>
  </si>
  <si>
    <t>Острова Теркс и Кайкос</t>
  </si>
  <si>
    <t>Пакистан</t>
  </si>
  <si>
    <t>Палау</t>
  </si>
  <si>
    <t>Палестина</t>
  </si>
  <si>
    <t>Панама</t>
  </si>
  <si>
    <t>Папуа-Новая Гвинея</t>
  </si>
  <si>
    <t>Парагвай</t>
  </si>
  <si>
    <t>Перу</t>
  </si>
  <si>
    <t>Питкерн</t>
  </si>
  <si>
    <t>Польша</t>
  </si>
  <si>
    <t>Португалия</t>
  </si>
  <si>
    <t>Пуэрто-Рико</t>
  </si>
  <si>
    <t>Республика Кабо-Верде</t>
  </si>
  <si>
    <t>Реюньон</t>
  </si>
  <si>
    <t>Россия</t>
  </si>
  <si>
    <t>Руанда</t>
  </si>
  <si>
    <t>Румыния</t>
  </si>
  <si>
    <t>Сальвадор</t>
  </si>
  <si>
    <t>Самоа</t>
  </si>
  <si>
    <t>Сан-Марино</t>
  </si>
  <si>
    <t>Сан-Томе и Принсипи</t>
  </si>
  <si>
    <t>Саудовская Аравия</t>
  </si>
  <si>
    <t>Свазиленд</t>
  </si>
  <si>
    <t>Святая Елена</t>
  </si>
  <si>
    <t>Северные Марианские острова</t>
  </si>
  <si>
    <t>Сейшелы</t>
  </si>
  <si>
    <t>Сенегал</t>
  </si>
  <si>
    <t>Сент-Винсент и Гренадины</t>
  </si>
  <si>
    <t>Сент-Китс и Невис</t>
  </si>
  <si>
    <t>Сент-Люсия</t>
  </si>
  <si>
    <t>Сент-Пьер и Микелон</t>
  </si>
  <si>
    <t>Сербия</t>
  </si>
  <si>
    <t>Сингапур</t>
  </si>
  <si>
    <t>Сирия</t>
  </si>
  <si>
    <t>Словакия</t>
  </si>
  <si>
    <t>Словения</t>
  </si>
  <si>
    <t>Соединенные Штаты</t>
  </si>
  <si>
    <t>Соломоновы Острова</t>
  </si>
  <si>
    <t>Сомали</t>
  </si>
  <si>
    <t>Судан</t>
  </si>
  <si>
    <t>Суринам</t>
  </si>
  <si>
    <t>Сьерра-Леоне</t>
  </si>
  <si>
    <t>Таджикистан</t>
  </si>
  <si>
    <t>Таиланд</t>
  </si>
  <si>
    <t>Тайвань</t>
  </si>
  <si>
    <t>Танзания</t>
  </si>
  <si>
    <t>Того</t>
  </si>
  <si>
    <t>Токелау</t>
  </si>
  <si>
    <t>Тонга</t>
  </si>
  <si>
    <t>Тринидад и Тобаго</t>
  </si>
  <si>
    <t>Тувалу</t>
  </si>
  <si>
    <t>Тунис</t>
  </si>
  <si>
    <t>Туркмения</t>
  </si>
  <si>
    <t>Турция</t>
  </si>
  <si>
    <t>Уганда</t>
  </si>
  <si>
    <t>Узбекистан</t>
  </si>
  <si>
    <t>Украина</t>
  </si>
  <si>
    <t>Уоллис и Футуна</t>
  </si>
  <si>
    <t>Уругвай</t>
  </si>
  <si>
    <t>Фарерские острова</t>
  </si>
  <si>
    <t>Фиджи</t>
  </si>
  <si>
    <t>Филиппины</t>
  </si>
  <si>
    <t>Финляндия</t>
  </si>
  <si>
    <t xml:space="preserve">Фолклендские острова </t>
  </si>
  <si>
    <t>Франция</t>
  </si>
  <si>
    <t>Французская Гвиана</t>
  </si>
  <si>
    <t>Французская Полинезия</t>
  </si>
  <si>
    <t>Французские Южные территории</t>
  </si>
  <si>
    <t>Хорватия</t>
  </si>
  <si>
    <t>Центрально-Африканская Республика</t>
  </si>
  <si>
    <t>Чад</t>
  </si>
  <si>
    <t>Черногория</t>
  </si>
  <si>
    <t>Чехия</t>
  </si>
  <si>
    <t>Чили</t>
  </si>
  <si>
    <t>Швейцария</t>
  </si>
  <si>
    <t>Швеция</t>
  </si>
  <si>
    <t>Шпицберген и Ян Майен</t>
  </si>
  <si>
    <t>Шри-Ланка</t>
  </si>
  <si>
    <t>Эквадор</t>
  </si>
  <si>
    <t>Экваториальная Гвинея</t>
  </si>
  <si>
    <t>Эритрея</t>
  </si>
  <si>
    <t>Эстония</t>
  </si>
  <si>
    <t>Эфиопия</t>
  </si>
  <si>
    <t>Южная Африка</t>
  </si>
  <si>
    <t>Южная Джорджия и Южные Сандвичевы острова</t>
  </si>
  <si>
    <t>Ямайка</t>
  </si>
  <si>
    <t>Япония</t>
  </si>
  <si>
    <r>
      <t xml:space="preserve">Обязательные </t>
    </r>
    <r>
      <rPr>
        <sz val="8"/>
        <color indexed="10"/>
        <rFont val="Arial"/>
        <family val="2"/>
      </rPr>
      <t>сбережения</t>
    </r>
  </si>
  <si>
    <t>ОШИБКА: Сверьте с суммой совокупного портфеля МФО выше</t>
  </si>
  <si>
    <t>ОШИБКА: Количество заемщиков больше количества займов</t>
  </si>
  <si>
    <t>ОШИБКА: Сверьте с суммой сбережений МФО выше</t>
  </si>
  <si>
    <t>ОШИБКА: Количество вкладчиков больше количества сберегательных счетов</t>
  </si>
  <si>
    <t>ОШИБКА: Сверьте с разбивкой сумм ниже</t>
  </si>
  <si>
    <t>ОШИБКА: Баланс не сходится</t>
  </si>
  <si>
    <t>Сумма по этому счету не равна сумме его компонентов</t>
  </si>
  <si>
    <t>Проверьте сумму</t>
  </si>
  <si>
    <t>Проверьте баланс</t>
  </si>
  <si>
    <t>Сверьте срок с начальной и конечной датами</t>
  </si>
  <si>
    <t>ОШИБКА: Не включены все обязательства по финансированию, не связанные со сбережениями, из балансового отчета</t>
  </si>
  <si>
    <t>ОШИБКА: Пожалуйста, проверьте расчеты.  Остаток на конец периода должен быть равен: остаток на начало периода плюс расходы на формирование резерва под убытки, минус списания, плюс иные операции.</t>
  </si>
  <si>
    <t>Проверьте поток данных</t>
  </si>
  <si>
    <t>Больше женщин, чем всего</t>
  </si>
  <si>
    <t>Проверить данные сотрудников</t>
  </si>
  <si>
    <t>Определение Вида Займа</t>
  </si>
  <si>
    <t>Вернуться к списку</t>
  </si>
  <si>
    <t>Остаток на начало периода</t>
  </si>
  <si>
    <t>Увеличение (снижение) капитала за счет других поступлений</t>
  </si>
  <si>
    <t>Выплаченные дивиденды</t>
  </si>
  <si>
    <t>Увеличение (снижение) капитала за счет других выплат</t>
  </si>
  <si>
    <t>Итоговая прибыль</t>
  </si>
  <si>
    <t>Увеличение (уменьшение) в результате переводов и иных изменений</t>
  </si>
  <si>
    <t>Остаток на конец периода</t>
  </si>
  <si>
    <t>Гранты</t>
  </si>
  <si>
    <r>
      <t xml:space="preserve">Вам </t>
    </r>
    <r>
      <rPr>
        <b/>
        <u val="single"/>
        <sz val="10"/>
        <rFont val="Arial"/>
        <family val="2"/>
      </rPr>
      <t>НЕ НУЖНО</t>
    </r>
    <r>
      <rPr>
        <sz val="10"/>
        <rFont val="Arial"/>
        <family val="2"/>
      </rPr>
      <t xml:space="preserve"> заполнять данный раздел, если вы выслали свои финансовые отчеты, прошедшие или не прошедшие аудит.</t>
    </r>
  </si>
  <si>
    <r>
      <t xml:space="preserve">Пожалуйста, заполните данный </t>
    </r>
    <r>
      <rPr>
        <b/>
        <sz val="10"/>
        <rFont val="Arial"/>
        <family val="2"/>
      </rPr>
      <t>отчет об изменениях в капитале</t>
    </r>
    <r>
      <rPr>
        <sz val="10"/>
        <rFont val="Arial"/>
        <family val="2"/>
      </rPr>
      <t xml:space="preserve"> настолько подробно, насколько это возможно для вашей организации.</t>
    </r>
  </si>
  <si>
    <t>Проверка суммы</t>
  </si>
  <si>
    <t>Предприятия</t>
  </si>
  <si>
    <t>На начало периода</t>
  </si>
  <si>
    <t>Mалые и средние предприятия</t>
  </si>
  <si>
    <t>Государственные учреждения</t>
  </si>
  <si>
    <t>Институционные / розничные сбережения</t>
  </si>
  <si>
    <t>Микрофинансовая / розничная методологии кредитования</t>
  </si>
  <si>
    <t>Индивидуальное кредитование</t>
  </si>
  <si>
    <t>Групповое кредитование</t>
  </si>
  <si>
    <t>Резерв под убытки по займам, на начало отчетного периода</t>
  </si>
  <si>
    <t>Курсовые разницы по резерву (если это применимо)</t>
  </si>
  <si>
    <t>Другие операции по счету резерва (если это применимо)</t>
  </si>
  <si>
    <t>Резерв под убытки по займам, на конец отчетного периода</t>
  </si>
  <si>
    <t xml:space="preserve">Кредитный портфель: Движения резерва под убытки по займам </t>
  </si>
  <si>
    <r>
      <rPr>
        <b/>
        <sz val="10"/>
        <color indexed="60"/>
        <rFont val="Wingdings"/>
        <family val="0"/>
      </rPr>
      <t>é</t>
    </r>
    <r>
      <rPr>
        <b/>
        <sz val="10"/>
        <color indexed="60"/>
        <rFont val="Arial"/>
        <family val="2"/>
      </rPr>
      <t>Автоматическое обновление</t>
    </r>
    <r>
      <rPr>
        <b/>
        <sz val="10"/>
        <color indexed="60"/>
        <rFont val="Wingdings"/>
        <family val="0"/>
      </rPr>
      <t>é</t>
    </r>
  </si>
  <si>
    <r>
      <rPr>
        <b/>
        <sz val="10"/>
        <color indexed="60"/>
        <rFont val="Wingdings"/>
        <family val="0"/>
      </rPr>
      <t>è</t>
    </r>
    <r>
      <rPr>
        <b/>
        <sz val="10"/>
        <color indexed="60"/>
        <rFont val="Arial"/>
        <family val="2"/>
      </rPr>
      <t xml:space="preserve"> Ручное заполнение ..!</t>
    </r>
  </si>
  <si>
    <t>Tекучесть персонала</t>
  </si>
  <si>
    <t>Работники женского пола</t>
  </si>
  <si>
    <t>Специалисты по кредитам женского пола</t>
  </si>
  <si>
    <t>Менеджеры женского полa</t>
  </si>
  <si>
    <t>Члены правления женского полa</t>
  </si>
  <si>
    <t>Не для копирования, для справки</t>
  </si>
  <si>
    <t>Удержания Клиентов</t>
  </si>
  <si>
    <r>
      <t xml:space="preserve">Введите МФО Код здесь: </t>
    </r>
    <r>
      <rPr>
        <b/>
        <sz val="10"/>
        <color indexed="60"/>
        <rFont val="Wingdings"/>
        <family val="0"/>
      </rPr>
      <t>è</t>
    </r>
  </si>
  <si>
    <t>(6 цифр)</t>
  </si>
  <si>
    <r>
      <rPr>
        <b/>
        <sz val="10"/>
        <color indexed="60"/>
        <rFont val="Wingdings"/>
        <family val="0"/>
      </rPr>
      <t>è</t>
    </r>
    <r>
      <rPr>
        <b/>
        <sz val="10"/>
        <color indexed="60"/>
        <rFont val="Arial"/>
        <family val="2"/>
      </rPr>
      <t xml:space="preserve"> Автоматическое обновление!</t>
    </r>
  </si>
  <si>
    <t>Изменения в капитале</t>
  </si>
  <si>
    <t>Корпорации и малые и средние предприятия</t>
  </si>
  <si>
    <t>Менеджмент и сотрудники (внутренние заёмщики)</t>
  </si>
  <si>
    <t>Всего Средний Баланс Займа (СБЗ)</t>
  </si>
  <si>
    <t>Всего СБЗ</t>
  </si>
  <si>
    <t>Институционный СБЗ</t>
  </si>
  <si>
    <t>Mалые и средние предприятия СБЗ</t>
  </si>
  <si>
    <t>Корпорации СБЗ</t>
  </si>
  <si>
    <t>Финансовые учреждения СБЗ</t>
  </si>
  <si>
    <t>Государственные учреждения СБЗ</t>
  </si>
  <si>
    <t>Всего микрофинансовый СБЗ</t>
  </si>
  <si>
    <t>Домохозяйство  СБЗ</t>
  </si>
  <si>
    <t>Потребительский СБЗ</t>
  </si>
  <si>
    <t>Oбразовательный СБЗ</t>
  </si>
  <si>
    <t>Ипотечный СБЗ</t>
  </si>
  <si>
    <t>Иные кредиты на нужды домохозяйств СБЗ</t>
  </si>
  <si>
    <t>Микропредпринимательский СБЗ</t>
  </si>
  <si>
    <t>Индивидуальное кредитование СБЗ</t>
  </si>
  <si>
    <t>Групповое кредитование СБЗ</t>
  </si>
  <si>
    <t>Кредитование "сельских банков"/ групп самопомощи СБЗ</t>
  </si>
  <si>
    <t>Да</t>
  </si>
  <si>
    <t>Нет</t>
  </si>
  <si>
    <t>Да/Нет</t>
  </si>
  <si>
    <t>Благодарим вас за участие в процессе сбора данных MIX в нынешнем году. Принимая участие, вы получите признание и наглядность среди ваших коллег и спонсоров, и извлечёте пользу от средств и ресурсов MIX Market. Самое главное, ваш вклад будет способствовать дальнейшему повышению прозрачности. микрофинансового сектора.</t>
  </si>
  <si>
    <t>Заёмщики МФО, которые получают кредиты в качестве предприятия (с финансовой отчетностью, как у малого и среднего предприятия, корпорации, другой финансовой организации или гос структуры), а не как физическое лицо с бизнесом.</t>
  </si>
  <si>
    <t>Дополнительные нефинансовые услуги клиентам, которые получают финансовую услугу</t>
  </si>
  <si>
    <t>Если фиксированная, укажите процентную ставку (например, 7.6%)</t>
  </si>
  <si>
    <t>Если плавающая, укажите референтную ставку (например, 3mo LIBOR)</t>
  </si>
  <si>
    <t>Всего</t>
  </si>
  <si>
    <t>Количество активных займов</t>
  </si>
  <si>
    <t>Активный портфель займов</t>
  </si>
  <si>
    <t>Остаток по сбережениям (без учета процентов)</t>
  </si>
  <si>
    <t>Остаток по привлеченным и заемным финансовым ресурсам на 31.12.2011</t>
  </si>
  <si>
    <t>Раздел  VIII: Балансовый отчет</t>
  </si>
  <si>
    <r>
      <t xml:space="preserve">Пожалуйста, заполните данный </t>
    </r>
    <r>
      <rPr>
        <b/>
        <sz val="10"/>
        <rFont val="Arial"/>
        <family val="2"/>
      </rPr>
      <t>балансовый отчет</t>
    </r>
    <r>
      <rPr>
        <sz val="10"/>
        <rFont val="Arial"/>
        <family val="2"/>
      </rPr>
      <t xml:space="preserve"> настолько подробно, насколько это возможно для вашей организации.</t>
    </r>
  </si>
  <si>
    <t>Балансовый отчет</t>
  </si>
  <si>
    <t>*</t>
  </si>
  <si>
    <t>Авансы</t>
  </si>
  <si>
    <t>Финансовые активы, оцениваемые по справедливой стоимости с учетом изменений стоимости в ОПУ</t>
  </si>
  <si>
    <t xml:space="preserve">Резервы под убытки по займам </t>
  </si>
  <si>
    <t>Нематериальные активы (без учета стоимости гудвила)</t>
  </si>
  <si>
    <t xml:space="preserve">
Задолженность по оплате труда сотрудников</t>
  </si>
  <si>
    <t>Итого обязательства и собственные средства</t>
  </si>
  <si>
    <t>Раздел IX: Отчет о прибылях и убытках (ОПУ)</t>
  </si>
  <si>
    <r>
      <t xml:space="preserve">Пожалуйста, заполните данный </t>
    </r>
    <r>
      <rPr>
        <b/>
        <sz val="10"/>
        <rFont val="Arial"/>
        <family val="2"/>
      </rPr>
      <t>отчет о прибылях и убытках</t>
    </r>
    <r>
      <rPr>
        <sz val="10"/>
        <rFont val="Arial"/>
        <family val="2"/>
      </rPr>
      <t xml:space="preserve"> настолько подробно, насколько это возможно для вашей организации.</t>
    </r>
  </si>
  <si>
    <t>ОПУ</t>
  </si>
  <si>
    <t>Процентный доход от портфеля с инвестиций</t>
  </si>
  <si>
    <t>Доход от комиссий и взносов</t>
  </si>
  <si>
    <t>Комиссии и взносы по портфелю займов</t>
  </si>
  <si>
    <t>Комиссии и взносы от других финансовых услуг</t>
  </si>
  <si>
    <t>Прочие комиссии и взносы</t>
  </si>
  <si>
    <t>Расходы на комиссии и взносы</t>
  </si>
  <si>
    <t>Прибыль (убыток) от финансовых обязательств, оцениваемых по справедливой стоимости</t>
  </si>
  <si>
    <t>Прибыль (убыток) по инвестициям, удерживаемым до погашения</t>
  </si>
  <si>
    <t>Расход по формированию (аннулированию) резерва под убытки по займам. Общий портфель займов</t>
  </si>
  <si>
    <t>Возврат по списанным займам</t>
  </si>
  <si>
    <t>Чистый неоперационный доход</t>
  </si>
  <si>
    <t xml:space="preserve">Чистая прибыль (убыток) </t>
  </si>
  <si>
    <t>Пожалуйста, вышлите свои финансовые отчеты, прошедшие или не прошедшие аудит.</t>
  </si>
  <si>
    <r>
      <t xml:space="preserve">Проект курирует Ольга Соркина, Директор по развитию бизнеса РМЦ. 
Вопросы по заполнению форм направляйте по адресу:  </t>
    </r>
    <r>
      <rPr>
        <b/>
        <sz val="16"/>
        <color indexed="30"/>
        <rFont val="Arial"/>
        <family val="2"/>
      </rPr>
      <t>osorokina@rmcenter.ru</t>
    </r>
    <r>
      <rPr>
        <b/>
        <sz val="16"/>
        <color indexed="8"/>
        <rFont val="Arial"/>
        <family val="2"/>
      </rPr>
      <t xml:space="preserve">
</t>
    </r>
  </si>
</sst>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 #,##0_);_(* \(#,##0\);_(* &quot;-&quot;??_);_(@_)"/>
    <numFmt numFmtId="181" formatCode="0.0%"/>
    <numFmt numFmtId="182" formatCode="_(* #,##0.0_);_(* \(#,##0.0\);_(* &quot;-&quot;??_);_(@_)"/>
    <numFmt numFmtId="183" formatCode="[$-540A]dddd\,\ mmmm\ dd\,\ yyyy"/>
    <numFmt numFmtId="184" formatCode="[$-1540A]mmmm\ dd\,\ yyyy;@"/>
    <numFmt numFmtId="185" formatCode="[$-1540A]mm/dd/yyyy;@"/>
  </numFmts>
  <fonts count="105">
    <font>
      <sz val="11"/>
      <color theme="1"/>
      <name val="Calibri"/>
      <family val="2"/>
    </font>
    <font>
      <sz val="11"/>
      <color indexed="8"/>
      <name val="Calibri"/>
      <family val="2"/>
    </font>
    <font>
      <sz val="10"/>
      <name val="Arial"/>
      <family val="2"/>
    </font>
    <font>
      <sz val="8"/>
      <name val="Arial"/>
      <family val="2"/>
    </font>
    <font>
      <sz val="10"/>
      <color indexed="8"/>
      <name val="Arial"/>
      <family val="2"/>
    </font>
    <font>
      <b/>
      <sz val="10"/>
      <name val="Arial"/>
      <family val="2"/>
    </font>
    <font>
      <b/>
      <sz val="10"/>
      <color indexed="9"/>
      <name val="Arial"/>
      <family val="2"/>
    </font>
    <font>
      <sz val="10"/>
      <color indexed="12"/>
      <name val="Arial"/>
      <family val="2"/>
    </font>
    <font>
      <b/>
      <sz val="10"/>
      <color indexed="18"/>
      <name val="Arial"/>
      <family val="2"/>
    </font>
    <font>
      <b/>
      <i/>
      <sz val="10"/>
      <color indexed="60"/>
      <name val="Arial"/>
      <family val="2"/>
    </font>
    <font>
      <b/>
      <sz val="10"/>
      <color indexed="60"/>
      <name val="Wingdings"/>
      <family val="0"/>
    </font>
    <font>
      <b/>
      <i/>
      <sz val="10"/>
      <color indexed="57"/>
      <name val="Arial"/>
      <family val="2"/>
    </font>
    <font>
      <b/>
      <sz val="10"/>
      <color indexed="57"/>
      <name val="Wingdings"/>
      <family val="0"/>
    </font>
    <font>
      <b/>
      <i/>
      <u val="single"/>
      <sz val="10"/>
      <color indexed="60"/>
      <name val="Arial"/>
      <family val="2"/>
    </font>
    <font>
      <b/>
      <i/>
      <u val="single"/>
      <sz val="10"/>
      <color indexed="57"/>
      <name val="Arial"/>
      <family val="2"/>
    </font>
    <font>
      <b/>
      <sz val="10"/>
      <color indexed="60"/>
      <name val="Arial"/>
      <family val="2"/>
    </font>
    <font>
      <sz val="8"/>
      <color indexed="9"/>
      <name val="Arial"/>
      <family val="2"/>
    </font>
    <font>
      <sz val="8"/>
      <color indexed="8"/>
      <name val="Arial"/>
      <family val="2"/>
    </font>
    <font>
      <b/>
      <sz val="10"/>
      <color indexed="8"/>
      <name val="Arial"/>
      <family val="2"/>
    </font>
    <font>
      <i/>
      <sz val="10"/>
      <color indexed="8"/>
      <name val="Arial"/>
      <family val="2"/>
    </font>
    <font>
      <b/>
      <i/>
      <sz val="10"/>
      <color indexed="8"/>
      <name val="Arial"/>
      <family val="2"/>
    </font>
    <font>
      <sz val="8"/>
      <name val="MS Sans Serif"/>
      <family val="2"/>
    </font>
    <font>
      <sz val="8"/>
      <color indexed="10"/>
      <name val="Arial"/>
      <family val="2"/>
    </font>
    <font>
      <b/>
      <u val="single"/>
      <sz val="10"/>
      <name val="Arial"/>
      <family val="2"/>
    </font>
    <font>
      <u val="single"/>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Arial"/>
      <family val="2"/>
    </font>
    <font>
      <sz val="12"/>
      <color indexed="8"/>
      <name val="Arial"/>
      <family val="2"/>
    </font>
    <font>
      <sz val="10"/>
      <color indexed="10"/>
      <name val="Arial"/>
      <family val="2"/>
    </font>
    <font>
      <sz val="10"/>
      <color indexed="9"/>
      <name val="Arial"/>
      <family val="2"/>
    </font>
    <font>
      <u val="single"/>
      <sz val="10"/>
      <color indexed="12"/>
      <name val="Arial"/>
      <family val="2"/>
    </font>
    <font>
      <sz val="10"/>
      <color indexed="10"/>
      <name val="Wingdings"/>
      <family val="0"/>
    </font>
    <font>
      <sz val="8"/>
      <color indexed="8"/>
      <name val="Calibri"/>
      <family val="2"/>
    </font>
    <font>
      <sz val="10"/>
      <color indexed="8"/>
      <name val="Calibri"/>
      <family val="2"/>
    </font>
    <font>
      <u val="single"/>
      <sz val="10"/>
      <color indexed="8"/>
      <name val="Arial"/>
      <family val="2"/>
    </font>
    <font>
      <b/>
      <u val="single"/>
      <sz val="10"/>
      <color indexed="8"/>
      <name val="Arial"/>
      <family val="2"/>
    </font>
    <font>
      <u val="single"/>
      <sz val="11"/>
      <color indexed="8"/>
      <name val="Calibri"/>
      <family val="2"/>
    </font>
    <font>
      <b/>
      <u val="single"/>
      <sz val="10"/>
      <color indexed="12"/>
      <name val="Arial"/>
      <family val="2"/>
    </font>
    <font>
      <b/>
      <sz val="12"/>
      <color indexed="56"/>
      <name val="Arial"/>
      <family val="2"/>
    </font>
    <font>
      <sz val="11"/>
      <color indexed="56"/>
      <name val="Calibri"/>
      <family val="2"/>
    </font>
    <font>
      <b/>
      <u val="single"/>
      <sz val="11"/>
      <color indexed="12"/>
      <name val="Calibri"/>
      <family val="2"/>
    </font>
    <font>
      <sz val="8"/>
      <name val="Tahoma"/>
      <family val="2"/>
    </font>
    <font>
      <b/>
      <sz val="16"/>
      <color indexed="8"/>
      <name val="Arial"/>
      <family val="2"/>
    </font>
    <font>
      <b/>
      <sz val="16"/>
      <color indexed="30"/>
      <name val="Arial"/>
      <family val="2"/>
    </font>
    <font>
      <b/>
      <sz val="10"/>
      <color indexed="10"/>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10"/>
      <color theme="1"/>
      <name val="Arial"/>
      <family val="2"/>
    </font>
    <font>
      <b/>
      <sz val="12"/>
      <color theme="1"/>
      <name val="Arial"/>
      <family val="2"/>
    </font>
    <font>
      <sz val="12"/>
      <color theme="1"/>
      <name val="Arial"/>
      <family val="2"/>
    </font>
    <font>
      <sz val="10"/>
      <color rgb="FFFF0000"/>
      <name val="Arial"/>
      <family val="2"/>
    </font>
    <font>
      <sz val="10"/>
      <color theme="0"/>
      <name val="Arial"/>
      <family val="2"/>
    </font>
    <font>
      <b/>
      <sz val="10"/>
      <color theme="1"/>
      <name val="Arial"/>
      <family val="2"/>
    </font>
    <font>
      <i/>
      <sz val="10"/>
      <color theme="1"/>
      <name val="Arial"/>
      <family val="2"/>
    </font>
    <font>
      <u val="single"/>
      <sz val="10"/>
      <color theme="10"/>
      <name val="Arial"/>
      <family val="2"/>
    </font>
    <font>
      <sz val="10"/>
      <color rgb="FFFF0000"/>
      <name val="Wingdings"/>
      <family val="0"/>
    </font>
    <font>
      <b/>
      <sz val="10"/>
      <color theme="0"/>
      <name val="Arial"/>
      <family val="2"/>
    </font>
    <font>
      <b/>
      <sz val="10"/>
      <color theme="3" tint="-0.24993999302387238"/>
      <name val="Arial"/>
      <family val="2"/>
    </font>
    <font>
      <sz val="8"/>
      <color theme="1"/>
      <name val="Calibri"/>
      <family val="2"/>
    </font>
    <font>
      <b/>
      <sz val="10"/>
      <color rgb="FFC00000"/>
      <name val="Arial"/>
      <family val="2"/>
    </font>
    <font>
      <sz val="8"/>
      <color rgb="FFFF0000"/>
      <name val="Arial"/>
      <family val="2"/>
    </font>
    <font>
      <sz val="10"/>
      <color theme="1"/>
      <name val="Calibri"/>
      <family val="2"/>
    </font>
    <font>
      <u val="single"/>
      <sz val="10"/>
      <color theme="1"/>
      <name val="Arial"/>
      <family val="2"/>
    </font>
    <font>
      <b/>
      <u val="single"/>
      <sz val="10"/>
      <color theme="1"/>
      <name val="Arial"/>
      <family val="2"/>
    </font>
    <font>
      <u val="single"/>
      <sz val="11"/>
      <color theme="1"/>
      <name val="Calibri"/>
      <family val="2"/>
    </font>
    <font>
      <b/>
      <sz val="12"/>
      <color rgb="FF002060"/>
      <name val="Arial"/>
      <family val="2"/>
    </font>
    <font>
      <sz val="11"/>
      <color rgb="FF002060"/>
      <name val="Calibri"/>
      <family val="2"/>
    </font>
    <font>
      <b/>
      <u val="single"/>
      <sz val="10"/>
      <color theme="10"/>
      <name val="Arial"/>
      <family val="2"/>
    </font>
    <font>
      <b/>
      <u val="single"/>
      <sz val="11"/>
      <color theme="1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24997000396251678"/>
        <bgColor indexed="64"/>
      </patternFill>
    </fill>
    <fill>
      <patternFill patternType="solid">
        <fgColor indexed="18"/>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theme="3" tint="-0.24993999302387238"/>
        <bgColor indexed="64"/>
      </patternFill>
    </fill>
    <fill>
      <patternFill patternType="solid">
        <fgColor rgb="FFC000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5999900102615356"/>
        <bgColor indexed="64"/>
      </patternFill>
    </fill>
    <fill>
      <patternFill patternType="solid">
        <fgColor theme="4" tint="0.3999499976634979"/>
        <bgColor indexed="64"/>
      </patternFill>
    </fill>
    <fill>
      <patternFill patternType="solid">
        <fgColor theme="0" tint="-0.3499799966812134"/>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bottom style="thin"/>
    </border>
    <border>
      <left style="thin"/>
      <right style="thin"/>
      <top style="thin"/>
      <bottom style="thin"/>
    </border>
    <border>
      <left style="medium"/>
      <right style="thin"/>
      <top/>
      <bottom style="thin"/>
    </border>
    <border>
      <left style="medium"/>
      <right style="thin"/>
      <top style="thin"/>
      <bottom style="thin"/>
    </border>
    <border>
      <left style="medium"/>
      <right style="thin"/>
      <top style="thin"/>
      <bottom style="medium"/>
    </border>
    <border>
      <left/>
      <right style="medium"/>
      <top style="medium"/>
      <bottom style="medium"/>
    </border>
    <border>
      <left/>
      <right style="thin"/>
      <top style="thin"/>
      <bottom style="thin"/>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medium"/>
      <bottom style="medium"/>
    </border>
    <border>
      <left style="thin"/>
      <right style="medium"/>
      <top style="medium"/>
      <bottom style="medium"/>
    </border>
    <border>
      <left>
        <color indexed="63"/>
      </left>
      <right style="thin"/>
      <top style="medium"/>
      <bottom style="dashed"/>
    </border>
    <border>
      <left>
        <color indexed="63"/>
      </left>
      <right style="medium"/>
      <top style="thin"/>
      <bottom style="thin"/>
    </border>
    <border>
      <left style="medium"/>
      <right style="thin"/>
      <top style="medium"/>
      <bottom style="thin"/>
    </border>
    <border>
      <left style="thin"/>
      <right style="medium"/>
      <top style="medium"/>
      <bottom style="thin"/>
    </border>
    <border>
      <left>
        <color indexed="63"/>
      </left>
      <right style="thin"/>
      <top/>
      <bottom style="medium"/>
    </border>
    <border>
      <left style="thin"/>
      <right style="thin"/>
      <top/>
      <bottom style="medium"/>
    </border>
    <border>
      <left>
        <color indexed="63"/>
      </left>
      <right style="thin"/>
      <top/>
      <bottom style="thin"/>
    </border>
    <border>
      <left>
        <color indexed="63"/>
      </left>
      <right style="thin"/>
      <top style="thin"/>
      <bottom style="medium"/>
    </border>
    <border>
      <left style="medium"/>
      <right/>
      <top style="medium"/>
      <bottom style="medium"/>
    </border>
    <border>
      <left style="thin"/>
      <right style="thin"/>
      <top style="medium"/>
      <bottom style="medium"/>
    </border>
    <border>
      <left/>
      <right/>
      <top/>
      <bottom style="medium"/>
    </border>
    <border>
      <left style="medium"/>
      <right/>
      <top/>
      <bottom style="medium"/>
    </border>
    <border>
      <left/>
      <right style="medium"/>
      <top/>
      <bottom style="medium"/>
    </border>
    <border>
      <left style="thin"/>
      <right style="medium"/>
      <top/>
      <bottom/>
    </border>
    <border>
      <left>
        <color indexed="63"/>
      </left>
      <right style="medium"/>
      <top style="thin"/>
      <bottom style="medium"/>
    </border>
    <border>
      <left>
        <color indexed="63"/>
      </left>
      <right style="medium"/>
      <top/>
      <bottom style="thin"/>
    </border>
    <border>
      <left>
        <color indexed="63"/>
      </left>
      <right style="medium"/>
      <top style="medium"/>
      <bottom style="thin"/>
    </border>
    <border>
      <left/>
      <right/>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right/>
      <top style="medium"/>
      <bottom style="dashed"/>
    </border>
    <border>
      <left/>
      <right style="medium"/>
      <top style="medium"/>
      <bottom style="dashed"/>
    </border>
    <border diagonalUp="1" diagonalDown="1">
      <left style="thin"/>
      <right style="thin"/>
      <top style="thin"/>
      <bottom style="thin"/>
      <diagonal style="thin"/>
    </border>
    <border>
      <left style="medium"/>
      <right style="thin"/>
      <top>
        <color indexed="63"/>
      </top>
      <bottom>
        <color indexed="63"/>
      </bottom>
    </border>
    <border>
      <left style="thin"/>
      <right style="thin"/>
      <top>
        <color indexed="63"/>
      </top>
      <bottom>
        <color indexed="63"/>
      </bottom>
    </border>
    <border>
      <left style="thin"/>
      <right style="thin"/>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bottom style="medium"/>
    </border>
    <border>
      <left style="medium"/>
      <right style="medium"/>
      <top style="medium"/>
      <bottom style="medium"/>
    </border>
    <border>
      <left/>
      <right/>
      <top style="medium">
        <color theme="3" tint="-0.24993999302387238"/>
      </top>
      <bottom/>
    </border>
    <border>
      <left/>
      <right style="medium">
        <color theme="3" tint="-0.24993999302387238"/>
      </right>
      <top style="medium">
        <color theme="3" tint="-0.24993999302387238"/>
      </top>
      <bottom/>
    </border>
    <border>
      <left style="medium"/>
      <right style="medium"/>
      <top/>
      <bottom style="medium"/>
    </border>
    <border>
      <left style="medium"/>
      <right/>
      <top/>
      <bottom/>
    </border>
    <border>
      <left style="medium">
        <color rgb="FFC00000"/>
      </left>
      <right style="medium">
        <color rgb="FFC00000"/>
      </right>
      <top style="medium">
        <color rgb="FFC00000"/>
      </top>
      <bottom style="medium">
        <color rgb="FFC00000"/>
      </bottom>
    </border>
    <border>
      <left style="medium">
        <color theme="3" tint="-0.24993999302387238"/>
      </left>
      <right/>
      <top style="medium">
        <color theme="3" tint="-0.24993999302387238"/>
      </top>
      <bottom/>
    </border>
    <border>
      <left style="thin"/>
      <right style="medium"/>
      <top/>
      <bottom style="medium"/>
    </border>
    <border>
      <left style="thin"/>
      <right style="thin"/>
      <top style="dashed"/>
      <bottom style="medium"/>
    </border>
    <border>
      <left style="medium"/>
      <right style="thin"/>
      <top style="dashed"/>
      <bottom style="medium"/>
    </border>
    <border>
      <left style="thin"/>
      <right style="medium"/>
      <top style="dashed"/>
      <bottom style="medium"/>
    </border>
    <border>
      <left style="thin"/>
      <right>
        <color indexed="63"/>
      </right>
      <top/>
      <bottom style="thin"/>
    </border>
    <border>
      <left style="thin"/>
      <right>
        <color indexed="63"/>
      </right>
      <top style="thin"/>
      <bottom style="thin"/>
    </border>
    <border>
      <left style="thin"/>
      <right>
        <color indexed="63"/>
      </right>
      <top style="thin"/>
      <bottom style="medium"/>
    </border>
    <border>
      <left/>
      <right style="thin"/>
      <top style="medium"/>
      <bottom style="thin"/>
    </border>
    <border>
      <left/>
      <right style="thin">
        <color theme="0"/>
      </right>
      <top style="thin">
        <color theme="0"/>
      </top>
      <bottom style="thin">
        <color theme="0"/>
      </bottom>
    </border>
    <border>
      <left>
        <color indexed="63"/>
      </left>
      <right style="thin"/>
      <top style="medium"/>
      <bottom style="medium"/>
    </border>
    <border>
      <left style="medium"/>
      <right style="thin"/>
      <top style="medium"/>
      <bottom/>
    </border>
    <border>
      <left/>
      <right/>
      <top style="medium"/>
      <bottom style="medium"/>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right/>
      <top style="thin"/>
      <bottom style="medium"/>
    </border>
    <border>
      <left style="medium"/>
      <right>
        <color indexed="63"/>
      </right>
      <top style="medium"/>
      <bottom style="thin"/>
    </border>
    <border>
      <left>
        <color indexed="63"/>
      </left>
      <right>
        <color indexed="63"/>
      </right>
      <top style="medium"/>
      <bottom style="thin"/>
    </border>
    <border>
      <left style="medium"/>
      <right/>
      <top style="medium"/>
      <bottom/>
    </border>
    <border>
      <left/>
      <right style="medium"/>
      <top style="medium"/>
      <bottom/>
    </border>
    <border>
      <left style="thin"/>
      <right style="medium"/>
      <top style="medium"/>
      <bottom/>
    </border>
    <border>
      <left>
        <color indexed="63"/>
      </left>
      <right style="thin"/>
      <top style="medium"/>
      <bottom>
        <color indexed="63"/>
      </bottom>
    </border>
    <border>
      <left style="thin"/>
      <right style="thin"/>
      <top style="medium"/>
      <bottom/>
    </border>
    <border>
      <left style="medium">
        <color theme="3" tint="-0.24993999302387238"/>
      </left>
      <right/>
      <top/>
      <bottom style="medium">
        <color theme="3" tint="-0.24993999302387238"/>
      </bottom>
    </border>
    <border>
      <left/>
      <right/>
      <top/>
      <bottom style="medium">
        <color theme="3" tint="-0.24993999302387238"/>
      </bottom>
    </border>
    <border>
      <left/>
      <right style="medium">
        <color theme="3" tint="-0.24993999302387238"/>
      </right>
      <top/>
      <bottom style="medium">
        <color theme="3" tint="-0.2499399930238723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2" fillId="0" borderId="0">
      <alignment/>
      <protection/>
    </xf>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6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0">
      <alignment/>
      <protection/>
    </xf>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1" fillId="32" borderId="0" applyNumberFormat="0" applyBorder="0" applyAlignment="0" applyProtection="0"/>
  </cellStyleXfs>
  <cellXfs count="603">
    <xf numFmtId="0" fontId="0" fillId="0" borderId="0" xfId="0" applyFont="1" applyAlignment="1">
      <alignment/>
    </xf>
    <xf numFmtId="0" fontId="3" fillId="0" borderId="0" xfId="0" applyNumberFormat="1" applyFont="1" applyFill="1" applyBorder="1" applyAlignment="1">
      <alignment vertical="top" wrapText="1"/>
    </xf>
    <xf numFmtId="0" fontId="82" fillId="0" borderId="0" xfId="0" applyFont="1" applyAlignment="1">
      <alignment/>
    </xf>
    <xf numFmtId="0" fontId="3" fillId="0" borderId="0" xfId="0" applyFont="1" applyBorder="1" applyAlignment="1">
      <alignment/>
    </xf>
    <xf numFmtId="0" fontId="82" fillId="0" borderId="0" xfId="0" applyFont="1" applyAlignment="1" quotePrefix="1">
      <alignment/>
    </xf>
    <xf numFmtId="180" fontId="83" fillId="0" borderId="10" xfId="62" applyNumberFormat="1" applyFont="1" applyBorder="1" applyAlignment="1" applyProtection="1">
      <alignment/>
      <protection locked="0"/>
    </xf>
    <xf numFmtId="180" fontId="83" fillId="0" borderId="11" xfId="62" applyNumberFormat="1" applyFont="1" applyBorder="1" applyAlignment="1" applyProtection="1">
      <alignment/>
      <protection locked="0"/>
    </xf>
    <xf numFmtId="180" fontId="83" fillId="0" borderId="12" xfId="62" applyNumberFormat="1" applyFont="1" applyBorder="1" applyAlignment="1" applyProtection="1">
      <alignment/>
      <protection locked="0"/>
    </xf>
    <xf numFmtId="180" fontId="83" fillId="0" borderId="13" xfId="62" applyNumberFormat="1" applyFont="1" applyBorder="1" applyAlignment="1" applyProtection="1">
      <alignment/>
      <protection locked="0"/>
    </xf>
    <xf numFmtId="180" fontId="83" fillId="0" borderId="14" xfId="62" applyNumberFormat="1" applyFont="1" applyFill="1" applyBorder="1" applyAlignment="1" applyProtection="1">
      <alignment/>
      <protection locked="0"/>
    </xf>
    <xf numFmtId="180" fontId="83" fillId="0" borderId="15" xfId="62" applyNumberFormat="1" applyFont="1" applyFill="1" applyBorder="1" applyAlignment="1" applyProtection="1">
      <alignment/>
      <protection locked="0"/>
    </xf>
    <xf numFmtId="180" fontId="83" fillId="0" borderId="13" xfId="62" applyNumberFormat="1" applyFont="1" applyFill="1" applyBorder="1" applyAlignment="1" applyProtection="1">
      <alignment/>
      <protection locked="0"/>
    </xf>
    <xf numFmtId="180" fontId="83" fillId="0" borderId="14" xfId="62" applyNumberFormat="1" applyFont="1" applyBorder="1" applyAlignment="1" applyProtection="1">
      <alignment/>
      <protection locked="0"/>
    </xf>
    <xf numFmtId="180" fontId="83" fillId="0" borderId="15" xfId="62" applyNumberFormat="1" applyFont="1" applyBorder="1" applyAlignment="1" applyProtection="1">
      <alignment/>
      <protection locked="0"/>
    </xf>
    <xf numFmtId="0" fontId="83" fillId="0" borderId="16" xfId="0" applyFont="1" applyFill="1" applyBorder="1" applyAlignment="1" applyProtection="1">
      <alignment/>
      <protection locked="0"/>
    </xf>
    <xf numFmtId="0" fontId="83" fillId="0" borderId="14" xfId="0" applyFont="1" applyFill="1" applyBorder="1" applyAlignment="1" applyProtection="1">
      <alignment/>
      <protection locked="0"/>
    </xf>
    <xf numFmtId="14" fontId="83" fillId="0" borderId="14" xfId="0" applyNumberFormat="1" applyFont="1" applyFill="1" applyBorder="1" applyAlignment="1" applyProtection="1">
      <alignment/>
      <protection locked="0"/>
    </xf>
    <xf numFmtId="181" fontId="83" fillId="0" borderId="14" xfId="59" applyNumberFormat="1" applyFont="1" applyFill="1" applyBorder="1" applyAlignment="1" applyProtection="1">
      <alignment/>
      <protection locked="0"/>
    </xf>
    <xf numFmtId="0" fontId="83" fillId="0" borderId="17" xfId="0" applyFont="1" applyFill="1" applyBorder="1" applyAlignment="1" applyProtection="1">
      <alignment/>
      <protection locked="0"/>
    </xf>
    <xf numFmtId="0" fontId="83" fillId="0" borderId="15" xfId="0" applyFont="1" applyFill="1" applyBorder="1" applyAlignment="1" applyProtection="1">
      <alignment/>
      <protection locked="0"/>
    </xf>
    <xf numFmtId="14" fontId="83" fillId="0" borderId="15" xfId="0" applyNumberFormat="1" applyFont="1" applyFill="1" applyBorder="1" applyAlignment="1" applyProtection="1">
      <alignment/>
      <protection locked="0"/>
    </xf>
    <xf numFmtId="181" fontId="83" fillId="0" borderId="15" xfId="59" applyNumberFormat="1" applyFont="1" applyFill="1" applyBorder="1" applyAlignment="1" applyProtection="1">
      <alignment/>
      <protection locked="0"/>
    </xf>
    <xf numFmtId="0" fontId="83" fillId="0" borderId="18" xfId="0" applyFont="1" applyFill="1" applyBorder="1" applyAlignment="1" applyProtection="1">
      <alignment/>
      <protection locked="0"/>
    </xf>
    <xf numFmtId="0" fontId="83" fillId="0" borderId="13" xfId="0" applyFont="1" applyFill="1" applyBorder="1" applyAlignment="1" applyProtection="1">
      <alignment/>
      <protection locked="0"/>
    </xf>
    <xf numFmtId="181" fontId="83" fillId="0" borderId="13" xfId="59" applyNumberFormat="1" applyFont="1" applyFill="1" applyBorder="1" applyAlignment="1" applyProtection="1">
      <alignment/>
      <protection locked="0"/>
    </xf>
    <xf numFmtId="0" fontId="84" fillId="0" borderId="0" xfId="0" applyFont="1" applyFill="1" applyBorder="1" applyAlignment="1" applyProtection="1">
      <alignment/>
      <protection/>
    </xf>
    <xf numFmtId="0" fontId="85" fillId="0" borderId="0" xfId="0" applyFont="1" applyFill="1" applyBorder="1" applyAlignment="1" applyProtection="1">
      <alignment/>
      <protection/>
    </xf>
    <xf numFmtId="0" fontId="83" fillId="0" borderId="0" xfId="0" applyFont="1" applyFill="1" applyAlignment="1" applyProtection="1">
      <alignment/>
      <protection/>
    </xf>
    <xf numFmtId="0" fontId="2" fillId="14" borderId="12" xfId="0" applyFont="1" applyFill="1" applyBorder="1" applyAlignment="1" applyProtection="1">
      <alignment horizontal="center" vertical="center" wrapText="1"/>
      <protection/>
    </xf>
    <xf numFmtId="0" fontId="83" fillId="0" borderId="0" xfId="0" applyFont="1" applyAlignment="1" applyProtection="1">
      <alignment/>
      <protection/>
    </xf>
    <xf numFmtId="0" fontId="83" fillId="0" borderId="0" xfId="0" applyFont="1" applyAlignment="1" applyProtection="1">
      <alignment wrapText="1"/>
      <protection/>
    </xf>
    <xf numFmtId="0" fontId="86" fillId="0" borderId="0" xfId="0" applyFont="1" applyAlignment="1" applyProtection="1">
      <alignment wrapText="1"/>
      <protection/>
    </xf>
    <xf numFmtId="0" fontId="83" fillId="0" borderId="0" xfId="0" applyFont="1" applyBorder="1" applyAlignment="1" applyProtection="1">
      <alignment/>
      <protection/>
    </xf>
    <xf numFmtId="0" fontId="87" fillId="33" borderId="19" xfId="0" applyFont="1" applyFill="1" applyBorder="1" applyAlignment="1" applyProtection="1">
      <alignment horizontal="center" vertical="center"/>
      <protection/>
    </xf>
    <xf numFmtId="10" fontId="83" fillId="0" borderId="14" xfId="0" applyNumberFormat="1" applyFont="1" applyFill="1" applyBorder="1" applyAlignment="1" applyProtection="1">
      <alignment/>
      <protection locked="0"/>
    </xf>
    <xf numFmtId="10" fontId="83" fillId="0" borderId="15" xfId="0" applyNumberFormat="1" applyFont="1" applyFill="1" applyBorder="1" applyAlignment="1" applyProtection="1">
      <alignment/>
      <protection locked="0"/>
    </xf>
    <xf numFmtId="10" fontId="83" fillId="0" borderId="13" xfId="0" applyNumberFormat="1" applyFont="1" applyFill="1" applyBorder="1" applyAlignment="1" applyProtection="1">
      <alignment/>
      <protection locked="0"/>
    </xf>
    <xf numFmtId="14" fontId="83" fillId="0" borderId="13" xfId="0" applyNumberFormat="1" applyFont="1" applyFill="1" applyBorder="1" applyAlignment="1" applyProtection="1">
      <alignment/>
      <protection locked="0"/>
    </xf>
    <xf numFmtId="0" fontId="6" fillId="34" borderId="15" xfId="0" applyFont="1" applyFill="1" applyBorder="1" applyAlignment="1" applyProtection="1">
      <alignment wrapText="1"/>
      <protection/>
    </xf>
    <xf numFmtId="0" fontId="6" fillId="34" borderId="20" xfId="0" applyFont="1" applyFill="1" applyBorder="1" applyAlignment="1" applyProtection="1">
      <alignment wrapText="1"/>
      <protection/>
    </xf>
    <xf numFmtId="49" fontId="83" fillId="35" borderId="15" xfId="0" applyNumberFormat="1" applyFont="1" applyFill="1" applyBorder="1" applyAlignment="1" applyProtection="1">
      <alignment wrapText="1"/>
      <protection/>
    </xf>
    <xf numFmtId="0" fontId="83" fillId="35" borderId="15" xfId="0" applyFont="1" applyFill="1" applyBorder="1" applyAlignment="1" applyProtection="1">
      <alignment wrapText="1"/>
      <protection/>
    </xf>
    <xf numFmtId="49" fontId="83" fillId="36" borderId="15" xfId="0" applyNumberFormat="1" applyFont="1" applyFill="1" applyBorder="1" applyAlignment="1" applyProtection="1">
      <alignment wrapText="1"/>
      <protection/>
    </xf>
    <xf numFmtId="0" fontId="83" fillId="36" borderId="15" xfId="0" applyFont="1" applyFill="1" applyBorder="1" applyAlignment="1" applyProtection="1">
      <alignment wrapText="1"/>
      <protection/>
    </xf>
    <xf numFmtId="0" fontId="83" fillId="14" borderId="15" xfId="0" applyFont="1" applyFill="1" applyBorder="1" applyAlignment="1" applyProtection="1">
      <alignment wrapText="1"/>
      <protection/>
    </xf>
    <xf numFmtId="0" fontId="2" fillId="14" borderId="21" xfId="0" applyFont="1" applyFill="1" applyBorder="1" applyAlignment="1" applyProtection="1">
      <alignment horizontal="center" vertical="center" wrapText="1"/>
      <protection/>
    </xf>
    <xf numFmtId="0" fontId="83" fillId="14" borderId="22" xfId="0" applyFont="1" applyFill="1" applyBorder="1" applyAlignment="1" applyProtection="1">
      <alignment horizontal="center" vertical="center" wrapText="1"/>
      <protection/>
    </xf>
    <xf numFmtId="0" fontId="83" fillId="14" borderId="23" xfId="0" applyFont="1" applyFill="1" applyBorder="1" applyAlignment="1" applyProtection="1">
      <alignment horizontal="center" vertical="center" wrapText="1"/>
      <protection/>
    </xf>
    <xf numFmtId="0" fontId="2" fillId="14" borderId="23" xfId="0" applyFont="1" applyFill="1" applyBorder="1" applyAlignment="1" applyProtection="1">
      <alignment horizontal="center" vertical="center" wrapText="1"/>
      <protection/>
    </xf>
    <xf numFmtId="0" fontId="2" fillId="14" borderId="22" xfId="0" applyFont="1" applyFill="1" applyBorder="1" applyAlignment="1" applyProtection="1">
      <alignment horizontal="center" vertical="center" wrapText="1"/>
      <protection/>
    </xf>
    <xf numFmtId="0" fontId="2" fillId="14" borderId="21" xfId="0" applyFont="1" applyFill="1" applyBorder="1" applyAlignment="1" applyProtection="1">
      <alignment horizontal="center" vertical="center"/>
      <protection/>
    </xf>
    <xf numFmtId="0" fontId="87" fillId="33" borderId="24" xfId="0" applyFont="1" applyFill="1" applyBorder="1" applyAlignment="1" applyProtection="1">
      <alignment horizontal="center" vertical="center" wrapText="1"/>
      <protection/>
    </xf>
    <xf numFmtId="0" fontId="87" fillId="33" borderId="25" xfId="0" applyFont="1" applyFill="1" applyBorder="1" applyAlignment="1" applyProtection="1">
      <alignment horizontal="center" vertical="center" wrapText="1"/>
      <protection/>
    </xf>
    <xf numFmtId="0" fontId="83" fillId="14" borderId="26" xfId="0" applyFont="1" applyFill="1" applyBorder="1" applyAlignment="1" applyProtection="1">
      <alignment horizontal="center" vertical="center" wrapText="1"/>
      <protection/>
    </xf>
    <xf numFmtId="180" fontId="83" fillId="0" borderId="27" xfId="62" applyNumberFormat="1" applyFont="1" applyBorder="1" applyAlignment="1" applyProtection="1">
      <alignment vertical="center"/>
      <protection locked="0"/>
    </xf>
    <xf numFmtId="0" fontId="2" fillId="0" borderId="0" xfId="0" applyFont="1" applyBorder="1" applyAlignment="1" applyProtection="1">
      <alignment vertical="center"/>
      <protection/>
    </xf>
    <xf numFmtId="180" fontId="83" fillId="0" borderId="17" xfId="62" applyNumberFormat="1" applyFont="1" applyBorder="1" applyAlignment="1" applyProtection="1">
      <alignment vertical="center"/>
      <protection locked="0"/>
    </xf>
    <xf numFmtId="180" fontId="83" fillId="0" borderId="11" xfId="62" applyNumberFormat="1" applyFont="1" applyBorder="1" applyAlignment="1" applyProtection="1">
      <alignment vertical="center"/>
      <protection locked="0"/>
    </xf>
    <xf numFmtId="180" fontId="83" fillId="0" borderId="18" xfId="62" applyNumberFormat="1" applyFont="1" applyBorder="1" applyAlignment="1" applyProtection="1">
      <alignment vertical="center"/>
      <protection locked="0"/>
    </xf>
    <xf numFmtId="180" fontId="83" fillId="0" borderId="12" xfId="62" applyNumberFormat="1" applyFont="1" applyBorder="1" applyAlignment="1" applyProtection="1">
      <alignment vertical="center"/>
      <protection locked="0"/>
    </xf>
    <xf numFmtId="0" fontId="84" fillId="0" borderId="0" xfId="0" applyFont="1" applyBorder="1" applyAlignment="1" applyProtection="1">
      <alignment vertical="center"/>
      <protection/>
    </xf>
    <xf numFmtId="0" fontId="85" fillId="0" borderId="0" xfId="0" applyFont="1" applyBorder="1" applyAlignment="1" applyProtection="1">
      <alignment vertical="center"/>
      <protection/>
    </xf>
    <xf numFmtId="0" fontId="83" fillId="0" borderId="0" xfId="0" applyFont="1" applyAlignment="1" applyProtection="1">
      <alignment vertical="center"/>
      <protection/>
    </xf>
    <xf numFmtId="180" fontId="83" fillId="0" borderId="10" xfId="62" applyNumberFormat="1" applyFont="1" applyBorder="1" applyAlignment="1" applyProtection="1">
      <alignment vertical="center"/>
      <protection locked="0"/>
    </xf>
    <xf numFmtId="180" fontId="83" fillId="0" borderId="28" xfId="62" applyNumberFormat="1" applyFont="1" applyBorder="1" applyAlignment="1" applyProtection="1">
      <alignment vertical="center"/>
      <protection locked="0"/>
    </xf>
    <xf numFmtId="180" fontId="83" fillId="0" borderId="29" xfId="62" applyNumberFormat="1" applyFont="1" applyBorder="1" applyAlignment="1" applyProtection="1">
      <alignment vertical="center"/>
      <protection locked="0"/>
    </xf>
    <xf numFmtId="180" fontId="83" fillId="0" borderId="10" xfId="62" applyNumberFormat="1" applyFont="1" applyFill="1" applyBorder="1" applyAlignment="1" applyProtection="1">
      <alignment vertical="center"/>
      <protection locked="0"/>
    </xf>
    <xf numFmtId="180" fontId="83" fillId="0" borderId="11" xfId="62" applyNumberFormat="1" applyFont="1" applyFill="1" applyBorder="1" applyAlignment="1" applyProtection="1">
      <alignment vertical="center"/>
      <protection locked="0"/>
    </xf>
    <xf numFmtId="180" fontId="88" fillId="0" borderId="12" xfId="62" applyNumberFormat="1" applyFont="1" applyFill="1" applyBorder="1" applyAlignment="1" applyProtection="1">
      <alignment vertical="center"/>
      <protection/>
    </xf>
    <xf numFmtId="0" fontId="86" fillId="0" borderId="0" xfId="0" applyFont="1" applyAlignment="1" applyProtection="1">
      <alignment vertical="center" wrapText="1"/>
      <protection/>
    </xf>
    <xf numFmtId="0" fontId="84" fillId="0" borderId="0" xfId="0" applyFont="1" applyAlignment="1" applyProtection="1">
      <alignment vertical="center"/>
      <protection/>
    </xf>
    <xf numFmtId="0" fontId="85" fillId="0" borderId="0" xfId="0" applyFont="1" applyAlignment="1" applyProtection="1">
      <alignment vertical="center"/>
      <protection/>
    </xf>
    <xf numFmtId="180" fontId="2" fillId="0" borderId="0" xfId="62" applyNumberFormat="1" applyFont="1" applyFill="1" applyBorder="1" applyAlignment="1" applyProtection="1">
      <alignment vertical="center"/>
      <protection/>
    </xf>
    <xf numFmtId="180" fontId="83" fillId="0" borderId="30" xfId="62" applyNumberFormat="1" applyFont="1" applyFill="1" applyBorder="1" applyAlignment="1" applyProtection="1">
      <alignment vertical="center"/>
      <protection locked="0"/>
    </xf>
    <xf numFmtId="180" fontId="83" fillId="0" borderId="31" xfId="62" applyNumberFormat="1" applyFont="1" applyFill="1" applyBorder="1" applyAlignment="1" applyProtection="1">
      <alignment vertical="center"/>
      <protection locked="0"/>
    </xf>
    <xf numFmtId="180" fontId="83" fillId="0" borderId="25" xfId="62" applyNumberFormat="1" applyFont="1" applyFill="1" applyBorder="1" applyAlignment="1" applyProtection="1">
      <alignment vertical="center"/>
      <protection locked="0"/>
    </xf>
    <xf numFmtId="180" fontId="86" fillId="0" borderId="0" xfId="62" applyNumberFormat="1" applyFont="1" applyFill="1" applyBorder="1" applyAlignment="1" applyProtection="1">
      <alignment vertical="center"/>
      <protection/>
    </xf>
    <xf numFmtId="180" fontId="83" fillId="0" borderId="16" xfId="62" applyNumberFormat="1" applyFont="1" applyFill="1" applyBorder="1" applyAlignment="1" applyProtection="1">
      <alignment vertical="center"/>
      <protection locked="0"/>
    </xf>
    <xf numFmtId="0" fontId="83" fillId="0" borderId="0" xfId="0" applyFont="1" applyFill="1" applyAlignment="1" applyProtection="1">
      <alignment horizontal="left" vertical="center"/>
      <protection/>
    </xf>
    <xf numFmtId="0" fontId="83" fillId="0" borderId="0" xfId="0" applyFont="1" applyFill="1" applyAlignment="1" applyProtection="1">
      <alignment vertical="center" wrapText="1"/>
      <protection/>
    </xf>
    <xf numFmtId="0" fontId="83" fillId="0" borderId="0" xfId="0" applyFont="1" applyFill="1" applyAlignment="1" applyProtection="1">
      <alignment vertical="center"/>
      <protection/>
    </xf>
    <xf numFmtId="180" fontId="83" fillId="0" borderId="0" xfId="62" applyNumberFormat="1" applyFont="1" applyFill="1" applyBorder="1" applyAlignment="1" applyProtection="1">
      <alignment vertical="center"/>
      <protection/>
    </xf>
    <xf numFmtId="0" fontId="83" fillId="0" borderId="32" xfId="0" applyFont="1" applyBorder="1" applyAlignment="1" applyProtection="1">
      <alignment vertical="center"/>
      <protection locked="0"/>
    </xf>
    <xf numFmtId="180" fontId="83" fillId="0" borderId="14" xfId="62" applyNumberFormat="1" applyFont="1" applyBorder="1" applyAlignment="1" applyProtection="1">
      <alignment vertical="center"/>
      <protection locked="0"/>
    </xf>
    <xf numFmtId="0" fontId="83" fillId="0" borderId="10" xfId="0" applyFont="1" applyBorder="1" applyAlignment="1" applyProtection="1">
      <alignment vertical="center"/>
      <protection locked="0"/>
    </xf>
    <xf numFmtId="180" fontId="83" fillId="0" borderId="15" xfId="62" applyNumberFormat="1" applyFont="1" applyBorder="1" applyAlignment="1" applyProtection="1">
      <alignment vertical="center"/>
      <protection locked="0"/>
    </xf>
    <xf numFmtId="0" fontId="83" fillId="0" borderId="11" xfId="0" applyFont="1" applyBorder="1" applyAlignment="1" applyProtection="1">
      <alignment vertical="center"/>
      <protection locked="0"/>
    </xf>
    <xf numFmtId="0" fontId="83" fillId="0" borderId="33" xfId="0" applyFont="1" applyBorder="1" applyAlignment="1" applyProtection="1">
      <alignment vertical="center"/>
      <protection locked="0"/>
    </xf>
    <xf numFmtId="180" fontId="83" fillId="0" borderId="13" xfId="62" applyNumberFormat="1" applyFont="1" applyBorder="1" applyAlignment="1" applyProtection="1">
      <alignment vertical="center"/>
      <protection locked="0"/>
    </xf>
    <xf numFmtId="0" fontId="83" fillId="0" borderId="12" xfId="0" applyFont="1" applyBorder="1" applyAlignment="1" applyProtection="1">
      <alignment vertical="center"/>
      <protection locked="0"/>
    </xf>
    <xf numFmtId="0" fontId="88" fillId="14" borderId="34" xfId="0" applyFont="1" applyFill="1" applyBorder="1" applyAlignment="1" applyProtection="1">
      <alignment vertical="center"/>
      <protection/>
    </xf>
    <xf numFmtId="180" fontId="88" fillId="0" borderId="35" xfId="62" applyNumberFormat="1" applyFont="1" applyBorder="1" applyAlignment="1" applyProtection="1">
      <alignment vertical="center"/>
      <protection/>
    </xf>
    <xf numFmtId="180" fontId="88" fillId="0" borderId="25" xfId="62" applyNumberFormat="1" applyFont="1" applyBorder="1" applyAlignment="1" applyProtection="1">
      <alignment vertical="center"/>
      <protection/>
    </xf>
    <xf numFmtId="180" fontId="86" fillId="0" borderId="0" xfId="62" applyNumberFormat="1" applyFont="1" applyBorder="1" applyAlignment="1" applyProtection="1">
      <alignment vertical="center" wrapText="1"/>
      <protection/>
    </xf>
    <xf numFmtId="180" fontId="88" fillId="0" borderId="0" xfId="62" applyNumberFormat="1" applyFont="1" applyBorder="1" applyAlignment="1" applyProtection="1">
      <alignment vertical="center"/>
      <protection/>
    </xf>
    <xf numFmtId="0" fontId="83" fillId="0" borderId="0" xfId="0" applyFont="1" applyFill="1" applyAlignment="1" applyProtection="1">
      <alignment horizontal="left" vertical="center" wrapText="1"/>
      <protection/>
    </xf>
    <xf numFmtId="0" fontId="89" fillId="0" borderId="0" xfId="0" applyFont="1" applyFill="1" applyAlignment="1" applyProtection="1">
      <alignment horizontal="left" vertical="center"/>
      <protection/>
    </xf>
    <xf numFmtId="180" fontId="2" fillId="0" borderId="35" xfId="62" applyNumberFormat="1" applyFont="1" applyFill="1" applyBorder="1" applyAlignment="1" applyProtection="1">
      <alignment vertical="center"/>
      <protection locked="0"/>
    </xf>
    <xf numFmtId="180" fontId="2" fillId="0" borderId="25" xfId="62" applyNumberFormat="1" applyFont="1" applyFill="1" applyBorder="1" applyAlignment="1" applyProtection="1">
      <alignment vertical="center"/>
      <protection locked="0"/>
    </xf>
    <xf numFmtId="180" fontId="88" fillId="0" borderId="16" xfId="62" applyNumberFormat="1" applyFont="1" applyFill="1" applyBorder="1" applyAlignment="1" applyProtection="1">
      <alignment vertical="center"/>
      <protection/>
    </xf>
    <xf numFmtId="180" fontId="88" fillId="0" borderId="10" xfId="62" applyNumberFormat="1" applyFont="1" applyFill="1" applyBorder="1" applyAlignment="1" applyProtection="1">
      <alignment vertical="center"/>
      <protection/>
    </xf>
    <xf numFmtId="180" fontId="83" fillId="0" borderId="17" xfId="62" applyNumberFormat="1" applyFont="1" applyFill="1" applyBorder="1" applyAlignment="1" applyProtection="1">
      <alignment vertical="center"/>
      <protection locked="0"/>
    </xf>
    <xf numFmtId="180" fontId="83" fillId="0" borderId="18" xfId="62" applyNumberFormat="1" applyFont="1" applyFill="1" applyBorder="1" applyAlignment="1" applyProtection="1">
      <alignment vertical="center"/>
      <protection locked="0"/>
    </xf>
    <xf numFmtId="180" fontId="83" fillId="0" borderId="12" xfId="62" applyNumberFormat="1" applyFont="1" applyFill="1" applyBorder="1" applyAlignment="1" applyProtection="1">
      <alignment vertical="center"/>
      <protection locked="0"/>
    </xf>
    <xf numFmtId="0" fontId="83" fillId="0" borderId="36" xfId="0" applyFont="1" applyBorder="1" applyAlignment="1" applyProtection="1">
      <alignment vertical="center" wrapText="1"/>
      <protection/>
    </xf>
    <xf numFmtId="0" fontId="86" fillId="0" borderId="36" xfId="0" applyFont="1" applyBorder="1" applyAlignment="1" applyProtection="1">
      <alignment vertical="center" wrapText="1"/>
      <protection/>
    </xf>
    <xf numFmtId="180" fontId="83" fillId="0" borderId="16" xfId="62" applyNumberFormat="1" applyFont="1" applyBorder="1" applyAlignment="1" applyProtection="1">
      <alignment vertical="center"/>
      <protection locked="0"/>
    </xf>
    <xf numFmtId="0" fontId="2" fillId="14" borderId="37" xfId="0" applyFont="1" applyFill="1" applyBorder="1" applyAlignment="1" applyProtection="1">
      <alignment vertical="center"/>
      <protection/>
    </xf>
    <xf numFmtId="0" fontId="2" fillId="14" borderId="38" xfId="0" applyFont="1" applyFill="1" applyBorder="1" applyAlignment="1" applyProtection="1">
      <alignment vertical="center"/>
      <protection/>
    </xf>
    <xf numFmtId="180" fontId="83" fillId="0" borderId="39" xfId="62" applyNumberFormat="1" applyFont="1" applyFill="1" applyBorder="1" applyAlignment="1" applyProtection="1">
      <alignment vertical="center"/>
      <protection locked="0"/>
    </xf>
    <xf numFmtId="0" fontId="2" fillId="14" borderId="40" xfId="0" applyFont="1" applyFill="1" applyBorder="1" applyAlignment="1" applyProtection="1">
      <alignment vertical="center"/>
      <protection/>
    </xf>
    <xf numFmtId="0" fontId="83" fillId="0" borderId="0" xfId="0" applyFont="1" applyBorder="1" applyAlignment="1" applyProtection="1">
      <alignment vertical="center" wrapText="1"/>
      <protection/>
    </xf>
    <xf numFmtId="0" fontId="86" fillId="0" borderId="0" xfId="0" applyFont="1" applyBorder="1" applyAlignment="1" applyProtection="1">
      <alignment vertical="center" wrapText="1"/>
      <protection/>
    </xf>
    <xf numFmtId="0" fontId="83" fillId="0" borderId="0" xfId="0" applyFont="1" applyBorder="1" applyAlignment="1" applyProtection="1">
      <alignment vertical="center"/>
      <protection/>
    </xf>
    <xf numFmtId="0" fontId="90" fillId="0" borderId="0" xfId="43" applyFont="1" applyAlignment="1" applyProtection="1">
      <alignment horizontal="right" vertical="center"/>
      <protection locked="0"/>
    </xf>
    <xf numFmtId="0" fontId="83" fillId="0" borderId="41" xfId="0" applyFont="1" applyBorder="1" applyAlignment="1" applyProtection="1">
      <alignment vertical="center"/>
      <protection locked="0"/>
    </xf>
    <xf numFmtId="0" fontId="2" fillId="14" borderId="29" xfId="0" applyFont="1" applyFill="1" applyBorder="1" applyAlignment="1" applyProtection="1">
      <alignment vertical="center"/>
      <protection/>
    </xf>
    <xf numFmtId="0" fontId="2" fillId="14" borderId="11" xfId="0" applyFont="1" applyFill="1" applyBorder="1" applyAlignment="1" applyProtection="1">
      <alignment vertical="center"/>
      <protection/>
    </xf>
    <xf numFmtId="0" fontId="83" fillId="0" borderId="42" xfId="0" applyFont="1" applyBorder="1" applyAlignment="1" applyProtection="1">
      <alignment vertical="center"/>
      <protection locked="0"/>
    </xf>
    <xf numFmtId="0" fontId="83" fillId="0" borderId="40" xfId="0" applyFont="1" applyBorder="1" applyAlignment="1" applyProtection="1">
      <alignment vertical="center"/>
      <protection locked="0"/>
    </xf>
    <xf numFmtId="0" fontId="2" fillId="14" borderId="41" xfId="0" applyFont="1" applyFill="1" applyBorder="1" applyAlignment="1" applyProtection="1">
      <alignment vertical="center"/>
      <protection/>
    </xf>
    <xf numFmtId="0" fontId="83" fillId="0" borderId="27" xfId="0" applyFont="1" applyBorder="1" applyAlignment="1" applyProtection="1">
      <alignment vertical="center"/>
      <protection locked="0"/>
    </xf>
    <xf numFmtId="0" fontId="2" fillId="14" borderId="10" xfId="0" applyFont="1" applyFill="1" applyBorder="1" applyAlignment="1" applyProtection="1">
      <alignment vertical="center"/>
      <protection/>
    </xf>
    <xf numFmtId="0" fontId="83" fillId="14" borderId="21" xfId="0" applyFont="1" applyFill="1" applyBorder="1" applyAlignment="1" applyProtection="1">
      <alignment horizontal="center" vertical="center" wrapText="1"/>
      <protection/>
    </xf>
    <xf numFmtId="0" fontId="2" fillId="0" borderId="0" xfId="0" applyFont="1" applyAlignment="1" applyProtection="1">
      <alignment vertical="center" wrapText="1"/>
      <protection/>
    </xf>
    <xf numFmtId="180" fontId="83" fillId="0" borderId="42" xfId="62" applyNumberFormat="1" applyFont="1" applyBorder="1" applyAlignment="1" applyProtection="1">
      <alignment vertical="center"/>
      <protection locked="0"/>
    </xf>
    <xf numFmtId="0" fontId="90" fillId="0" borderId="0" xfId="43" applyFont="1" applyAlignment="1" applyProtection="1">
      <alignment horizontal="right" vertical="center"/>
      <protection/>
    </xf>
    <xf numFmtId="0" fontId="83" fillId="0" borderId="43" xfId="0" applyFont="1" applyBorder="1" applyAlignment="1" applyProtection="1">
      <alignment/>
      <protection/>
    </xf>
    <xf numFmtId="0" fontId="85" fillId="0" borderId="0" xfId="0" applyFont="1" applyFill="1" applyAlignment="1" applyProtection="1">
      <alignment/>
      <protection/>
    </xf>
    <xf numFmtId="0" fontId="88" fillId="14" borderId="34" xfId="0" applyFont="1" applyFill="1" applyBorder="1" applyAlignment="1" applyProtection="1">
      <alignment/>
      <protection/>
    </xf>
    <xf numFmtId="180" fontId="83" fillId="0" borderId="25" xfId="62" applyNumberFormat="1" applyFont="1" applyBorder="1" applyAlignment="1" applyProtection="1">
      <alignment/>
      <protection/>
    </xf>
    <xf numFmtId="0" fontId="86" fillId="0" borderId="0" xfId="0" applyFont="1" applyAlignment="1" applyProtection="1">
      <alignment/>
      <protection/>
    </xf>
    <xf numFmtId="0" fontId="90" fillId="0" borderId="0" xfId="43" applyFont="1" applyAlignment="1" applyProtection="1">
      <alignment/>
      <protection/>
    </xf>
    <xf numFmtId="0" fontId="83" fillId="0" borderId="36" xfId="0" applyFont="1" applyFill="1" applyBorder="1" applyAlignment="1" applyProtection="1">
      <alignment vertical="center"/>
      <protection/>
    </xf>
    <xf numFmtId="14" fontId="83" fillId="0" borderId="36" xfId="0" applyNumberFormat="1" applyFont="1" applyBorder="1" applyAlignment="1" applyProtection="1">
      <alignment vertical="center"/>
      <protection/>
    </xf>
    <xf numFmtId="0" fontId="83" fillId="0" borderId="36" xfId="0" applyFont="1" applyBorder="1" applyAlignment="1" applyProtection="1">
      <alignment vertical="center"/>
      <protection/>
    </xf>
    <xf numFmtId="0" fontId="83" fillId="0" borderId="0" xfId="0" applyFont="1" applyFill="1" applyBorder="1" applyAlignment="1" applyProtection="1">
      <alignment vertical="center"/>
      <protection/>
    </xf>
    <xf numFmtId="14" fontId="83" fillId="0" borderId="0" xfId="0" applyNumberFormat="1" applyFont="1" applyBorder="1" applyAlignment="1" applyProtection="1">
      <alignment vertical="center"/>
      <protection/>
    </xf>
    <xf numFmtId="0" fontId="84" fillId="0" borderId="0" xfId="0" applyFont="1" applyFill="1" applyAlignment="1" applyProtection="1">
      <alignment vertical="center"/>
      <protection/>
    </xf>
    <xf numFmtId="14" fontId="85" fillId="0" borderId="0" xfId="0" applyNumberFormat="1" applyFont="1" applyBorder="1" applyAlignment="1" applyProtection="1">
      <alignment vertical="center"/>
      <protection/>
    </xf>
    <xf numFmtId="0" fontId="83" fillId="0" borderId="0" xfId="0" applyFont="1" applyAlignment="1" applyProtection="1">
      <alignment horizontal="center" vertical="center"/>
      <protection/>
    </xf>
    <xf numFmtId="0" fontId="91" fillId="0" borderId="0" xfId="0" applyFont="1" applyBorder="1" applyAlignment="1" applyProtection="1">
      <alignment vertical="center"/>
      <protection/>
    </xf>
    <xf numFmtId="180" fontId="83" fillId="0" borderId="0" xfId="0" applyNumberFormat="1" applyFont="1" applyBorder="1" applyAlignment="1" applyProtection="1">
      <alignment vertical="center"/>
      <protection/>
    </xf>
    <xf numFmtId="0" fontId="86" fillId="0" borderId="0" xfId="0" applyFont="1" applyBorder="1" applyAlignment="1" applyProtection="1">
      <alignment vertical="center"/>
      <protection/>
    </xf>
    <xf numFmtId="0" fontId="83" fillId="0" borderId="43" xfId="0" applyFont="1" applyBorder="1" applyAlignment="1" applyProtection="1">
      <alignment vertical="center"/>
      <protection/>
    </xf>
    <xf numFmtId="0" fontId="88" fillId="0" borderId="0" xfId="0" applyFont="1" applyFill="1" applyAlignment="1" applyProtection="1">
      <alignment horizontal="right" vertical="center"/>
      <protection/>
    </xf>
    <xf numFmtId="180" fontId="83" fillId="0" borderId="11" xfId="62" applyNumberFormat="1" applyFont="1" applyFill="1" applyBorder="1" applyAlignment="1" applyProtection="1">
      <alignment vertical="center"/>
      <protection/>
    </xf>
    <xf numFmtId="180" fontId="83" fillId="0" borderId="0" xfId="62" applyNumberFormat="1" applyFont="1" applyFill="1" applyBorder="1" applyAlignment="1" applyProtection="1">
      <alignment vertical="center" wrapText="1"/>
      <protection/>
    </xf>
    <xf numFmtId="180" fontId="83" fillId="0" borderId="0" xfId="62" applyNumberFormat="1" applyFont="1" applyAlignment="1" applyProtection="1">
      <alignment vertical="center"/>
      <protection/>
    </xf>
    <xf numFmtId="0" fontId="84" fillId="0" borderId="0" xfId="0" applyFont="1" applyFill="1" applyBorder="1" applyAlignment="1" applyProtection="1">
      <alignment vertical="center"/>
      <protection/>
    </xf>
    <xf numFmtId="180" fontId="85" fillId="0" borderId="0" xfId="62" applyNumberFormat="1" applyFont="1" applyFill="1" applyBorder="1" applyAlignment="1" applyProtection="1">
      <alignment vertical="center"/>
      <protection/>
    </xf>
    <xf numFmtId="0" fontId="85" fillId="0" borderId="0" xfId="0" applyFont="1" applyFill="1" applyAlignment="1" applyProtection="1">
      <alignment vertical="center"/>
      <protection/>
    </xf>
    <xf numFmtId="180" fontId="83" fillId="0" borderId="17" xfId="62" applyNumberFormat="1" applyFont="1" applyFill="1" applyBorder="1" applyAlignment="1" applyProtection="1">
      <alignment vertical="center"/>
      <protection/>
    </xf>
    <xf numFmtId="0" fontId="90" fillId="0" borderId="0" xfId="43" applyFont="1" applyFill="1" applyBorder="1" applyAlignment="1" applyProtection="1">
      <alignment vertical="center"/>
      <protection/>
    </xf>
    <xf numFmtId="0" fontId="83" fillId="0" borderId="0" xfId="0" applyFont="1" applyAlignment="1" applyProtection="1">
      <alignment/>
      <protection/>
    </xf>
    <xf numFmtId="0" fontId="83" fillId="0" borderId="43" xfId="0" applyFont="1" applyBorder="1" applyAlignment="1" applyProtection="1">
      <alignment/>
      <protection/>
    </xf>
    <xf numFmtId="180" fontId="83" fillId="0" borderId="44" xfId="0" applyNumberFormat="1" applyFont="1" applyBorder="1" applyAlignment="1" applyProtection="1">
      <alignment vertical="center"/>
      <protection locked="0"/>
    </xf>
    <xf numFmtId="180" fontId="83" fillId="0" borderId="45" xfId="0" applyNumberFormat="1" applyFont="1" applyBorder="1" applyAlignment="1" applyProtection="1">
      <alignment vertical="center"/>
      <protection locked="0"/>
    </xf>
    <xf numFmtId="180" fontId="83" fillId="0" borderId="46" xfId="0" applyNumberFormat="1" applyFont="1" applyBorder="1" applyAlignment="1" applyProtection="1">
      <alignment vertical="center"/>
      <protection locked="0"/>
    </xf>
    <xf numFmtId="180" fontId="83" fillId="0" borderId="47" xfId="0" applyNumberFormat="1" applyFont="1" applyBorder="1" applyAlignment="1" applyProtection="1">
      <alignment vertical="center"/>
      <protection locked="0"/>
    </xf>
    <xf numFmtId="180" fontId="83" fillId="0" borderId="0" xfId="62" applyNumberFormat="1" applyFont="1" applyAlignment="1" applyProtection="1">
      <alignment/>
      <protection/>
    </xf>
    <xf numFmtId="0" fontId="2" fillId="14" borderId="48" xfId="0" applyFont="1" applyFill="1" applyBorder="1" applyAlignment="1" applyProtection="1">
      <alignment horizontal="left" vertical="center"/>
      <protection/>
    </xf>
    <xf numFmtId="0" fontId="2" fillId="14" borderId="48" xfId="0" applyFont="1" applyFill="1" applyBorder="1" applyAlignment="1" applyProtection="1">
      <alignment horizontal="center" vertical="center"/>
      <protection/>
    </xf>
    <xf numFmtId="0" fontId="2" fillId="14" borderId="49" xfId="0" applyFont="1" applyFill="1" applyBorder="1" applyAlignment="1" applyProtection="1">
      <alignment horizontal="center" vertical="center"/>
      <protection/>
    </xf>
    <xf numFmtId="0" fontId="2" fillId="14" borderId="36" xfId="0" applyFont="1" applyFill="1" applyBorder="1" applyAlignment="1" applyProtection="1">
      <alignment horizontal="center" vertical="center" wrapText="1"/>
      <protection/>
    </xf>
    <xf numFmtId="0" fontId="2" fillId="14" borderId="38" xfId="0" applyFont="1" applyFill="1" applyBorder="1" applyAlignment="1" applyProtection="1">
      <alignment horizontal="center" vertical="center" wrapText="1"/>
      <protection/>
    </xf>
    <xf numFmtId="180" fontId="2" fillId="0" borderId="50" xfId="62" applyNumberFormat="1" applyFont="1" applyBorder="1" applyAlignment="1" applyProtection="1">
      <alignment/>
      <protection/>
    </xf>
    <xf numFmtId="180" fontId="83" fillId="0" borderId="51" xfId="62" applyNumberFormat="1" applyFont="1" applyFill="1" applyBorder="1" applyAlignment="1" applyProtection="1">
      <alignment vertical="center"/>
      <protection locked="0"/>
    </xf>
    <xf numFmtId="180" fontId="83" fillId="0" borderId="52" xfId="62" applyNumberFormat="1" applyFont="1" applyFill="1" applyBorder="1" applyAlignment="1" applyProtection="1">
      <alignment vertical="center"/>
      <protection locked="0"/>
    </xf>
    <xf numFmtId="180" fontId="83" fillId="0" borderId="28" xfId="62" applyNumberFormat="1" applyFont="1" applyFill="1" applyBorder="1" applyAlignment="1" applyProtection="1">
      <alignment vertical="center"/>
      <protection locked="0"/>
    </xf>
    <xf numFmtId="180" fontId="83" fillId="0" borderId="53" xfId="62" applyNumberFormat="1" applyFont="1" applyFill="1" applyBorder="1" applyAlignment="1" applyProtection="1">
      <alignment vertical="center"/>
      <protection locked="0"/>
    </xf>
    <xf numFmtId="0" fontId="83" fillId="14" borderId="19" xfId="0" applyFont="1" applyFill="1" applyBorder="1" applyAlignment="1" applyProtection="1">
      <alignment horizontal="center" vertical="center" wrapText="1"/>
      <protection/>
    </xf>
    <xf numFmtId="180" fontId="88" fillId="0" borderId="18" xfId="62" applyNumberFormat="1" applyFont="1" applyFill="1" applyBorder="1" applyAlignment="1" applyProtection="1">
      <alignment vertical="center"/>
      <protection/>
    </xf>
    <xf numFmtId="180" fontId="88" fillId="0" borderId="13" xfId="62" applyNumberFormat="1" applyFont="1" applyFill="1" applyBorder="1" applyAlignment="1" applyProtection="1">
      <alignment vertical="center"/>
      <protection/>
    </xf>
    <xf numFmtId="0" fontId="82" fillId="0" borderId="54" xfId="0" applyFont="1" applyBorder="1" applyAlignment="1">
      <alignment/>
    </xf>
    <xf numFmtId="0" fontId="82" fillId="0" borderId="52" xfId="0" applyFont="1" applyBorder="1" applyAlignment="1">
      <alignment/>
    </xf>
    <xf numFmtId="180" fontId="83" fillId="0" borderId="55" xfId="62" applyNumberFormat="1" applyFont="1" applyBorder="1" applyAlignment="1" applyProtection="1">
      <alignment vertical="center"/>
      <protection locked="0"/>
    </xf>
    <xf numFmtId="180" fontId="83" fillId="0" borderId="56" xfId="62" applyNumberFormat="1" applyFont="1" applyBorder="1" applyAlignment="1" applyProtection="1">
      <alignment vertical="center"/>
      <protection locked="0"/>
    </xf>
    <xf numFmtId="0" fontId="2" fillId="14" borderId="36" xfId="0" applyFont="1" applyFill="1" applyBorder="1" applyAlignment="1" applyProtection="1">
      <alignment vertical="center"/>
      <protection/>
    </xf>
    <xf numFmtId="180" fontId="83" fillId="0" borderId="20" xfId="62" applyNumberFormat="1" applyFont="1" applyBorder="1" applyAlignment="1" applyProtection="1">
      <alignment vertical="center"/>
      <protection locked="0"/>
    </xf>
    <xf numFmtId="180" fontId="83" fillId="0" borderId="33" xfId="62" applyNumberFormat="1" applyFont="1" applyBorder="1" applyAlignment="1" applyProtection="1">
      <alignment vertical="center"/>
      <protection locked="0"/>
    </xf>
    <xf numFmtId="180" fontId="2" fillId="0" borderId="57" xfId="62" applyNumberFormat="1" applyFont="1" applyFill="1" applyBorder="1" applyAlignment="1" applyProtection="1">
      <alignment vertical="center"/>
      <protection locked="0"/>
    </xf>
    <xf numFmtId="185" fontId="82" fillId="0" borderId="0" xfId="0" applyNumberFormat="1" applyFont="1" applyAlignment="1">
      <alignment/>
    </xf>
    <xf numFmtId="0" fontId="87" fillId="37" borderId="58" xfId="0" applyFont="1" applyFill="1" applyBorder="1" applyAlignment="1" applyProtection="1">
      <alignment horizontal="center" vertical="center" wrapText="1"/>
      <protection/>
    </xf>
    <xf numFmtId="0" fontId="2" fillId="14" borderId="22" xfId="0" applyFont="1" applyFill="1" applyBorder="1" applyAlignment="1" applyProtection="1">
      <alignment horizontal="center" vertical="center"/>
      <protection/>
    </xf>
    <xf numFmtId="180" fontId="88" fillId="0" borderId="14" xfId="62" applyNumberFormat="1" applyFont="1" applyFill="1" applyBorder="1" applyAlignment="1" applyProtection="1">
      <alignment vertical="center"/>
      <protection/>
    </xf>
    <xf numFmtId="180" fontId="83" fillId="0" borderId="14" xfId="62" applyNumberFormat="1" applyFont="1" applyFill="1" applyBorder="1" applyAlignment="1" applyProtection="1">
      <alignment vertical="center"/>
      <protection locked="0"/>
    </xf>
    <xf numFmtId="180" fontId="83" fillId="0" borderId="15" xfId="62" applyNumberFormat="1" applyFont="1" applyFill="1" applyBorder="1" applyAlignment="1" applyProtection="1">
      <alignment vertical="center"/>
      <protection/>
    </xf>
    <xf numFmtId="180" fontId="83" fillId="0" borderId="15" xfId="62" applyNumberFormat="1" applyFont="1" applyFill="1" applyBorder="1" applyAlignment="1" applyProtection="1">
      <alignment vertical="center"/>
      <protection locked="0"/>
    </xf>
    <xf numFmtId="180" fontId="83" fillId="0" borderId="13" xfId="62" applyNumberFormat="1" applyFont="1" applyFill="1" applyBorder="1" applyAlignment="1" applyProtection="1">
      <alignment vertical="center"/>
      <protection locked="0"/>
    </xf>
    <xf numFmtId="180" fontId="83" fillId="0" borderId="40" xfId="62" applyNumberFormat="1" applyFont="1" applyFill="1" applyBorder="1" applyAlignment="1" applyProtection="1">
      <alignment vertical="center"/>
      <protection locked="0"/>
    </xf>
    <xf numFmtId="0" fontId="92" fillId="38" borderId="58" xfId="0" applyFont="1" applyFill="1" applyBorder="1" applyAlignment="1" applyProtection="1">
      <alignment horizontal="center" vertical="center" wrapText="1"/>
      <protection/>
    </xf>
    <xf numFmtId="0" fontId="88" fillId="0" borderId="0" xfId="0" applyFont="1" applyBorder="1" applyAlignment="1" applyProtection="1">
      <alignment horizontal="right" vertical="center"/>
      <protection/>
    </xf>
    <xf numFmtId="0" fontId="88" fillId="0" borderId="0" xfId="0" applyFont="1" applyAlignment="1" applyProtection="1">
      <alignment horizontal="right" vertical="center"/>
      <protection/>
    </xf>
    <xf numFmtId="180" fontId="5" fillId="0" borderId="0" xfId="62" applyNumberFormat="1" applyFont="1" applyFill="1" applyBorder="1" applyAlignment="1" applyProtection="1">
      <alignment horizontal="right" vertical="center"/>
      <protection/>
    </xf>
    <xf numFmtId="0" fontId="82" fillId="0" borderId="15" xfId="0" applyFont="1" applyBorder="1" applyAlignment="1">
      <alignment/>
    </xf>
    <xf numFmtId="14" fontId="83" fillId="0" borderId="41" xfId="0" applyNumberFormat="1" applyFont="1" applyBorder="1" applyAlignment="1" applyProtection="1">
      <alignment horizontal="left" vertical="center"/>
      <protection locked="0"/>
    </xf>
    <xf numFmtId="0" fontId="9" fillId="0" borderId="0" xfId="0" applyFont="1" applyFill="1" applyBorder="1" applyAlignment="1" applyProtection="1">
      <alignment vertical="center"/>
      <protection/>
    </xf>
    <xf numFmtId="0" fontId="93" fillId="39" borderId="59" xfId="0" applyFont="1" applyFill="1" applyBorder="1" applyAlignment="1" applyProtection="1">
      <alignment horizontal="centerContinuous"/>
      <protection/>
    </xf>
    <xf numFmtId="0" fontId="93" fillId="39" borderId="60" xfId="0" applyFont="1" applyFill="1" applyBorder="1" applyAlignment="1" applyProtection="1">
      <alignment horizontal="centerContinuous"/>
      <protection/>
    </xf>
    <xf numFmtId="180" fontId="83" fillId="0" borderId="55" xfId="62" applyNumberFormat="1" applyFont="1" applyFill="1" applyBorder="1" applyAlignment="1" applyProtection="1">
      <alignment vertical="center"/>
      <protection locked="0"/>
    </xf>
    <xf numFmtId="180" fontId="83" fillId="0" borderId="54" xfId="62" applyNumberFormat="1" applyFont="1" applyFill="1" applyBorder="1" applyAlignment="1" applyProtection="1">
      <alignment vertical="center"/>
      <protection locked="0"/>
    </xf>
    <xf numFmtId="180" fontId="83" fillId="0" borderId="56" xfId="62" applyNumberFormat="1" applyFont="1" applyFill="1" applyBorder="1" applyAlignment="1" applyProtection="1">
      <alignment vertical="center"/>
      <protection locked="0"/>
    </xf>
    <xf numFmtId="180" fontId="83" fillId="0" borderId="29" xfId="62" applyNumberFormat="1" applyFont="1" applyFill="1" applyBorder="1" applyAlignment="1" applyProtection="1">
      <alignment vertical="center"/>
      <protection locked="0"/>
    </xf>
    <xf numFmtId="180" fontId="83" fillId="0" borderId="61" xfId="62" applyNumberFormat="1" applyFont="1" applyFill="1" applyBorder="1" applyAlignment="1" applyProtection="1">
      <alignment vertical="center"/>
      <protection locked="0"/>
    </xf>
    <xf numFmtId="0" fontId="83" fillId="14" borderId="58"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14" fontId="82" fillId="0" borderId="0" xfId="0" applyNumberFormat="1" applyFont="1" applyAlignment="1">
      <alignment/>
    </xf>
    <xf numFmtId="3" fontId="82" fillId="0" borderId="0" xfId="0" applyNumberFormat="1" applyFont="1" applyAlignment="1">
      <alignment/>
    </xf>
    <xf numFmtId="0" fontId="94" fillId="0" borderId="0" xfId="0" applyFont="1" applyAlignment="1">
      <alignment/>
    </xf>
    <xf numFmtId="0" fontId="83" fillId="0" borderId="0" xfId="0" applyFont="1" applyAlignment="1" applyProtection="1">
      <alignment vertical="center" wrapText="1"/>
      <protection/>
    </xf>
    <xf numFmtId="0" fontId="90" fillId="14" borderId="13" xfId="43" applyFont="1" applyFill="1" applyBorder="1" applyAlignment="1" applyProtection="1">
      <alignment horizontal="center" vertical="center" wrapText="1"/>
      <protection locked="0"/>
    </xf>
    <xf numFmtId="0" fontId="90" fillId="14" borderId="15" xfId="43" applyFont="1" applyFill="1" applyBorder="1" applyAlignment="1" applyProtection="1">
      <alignment horizontal="center" vertical="center"/>
      <protection locked="0"/>
    </xf>
    <xf numFmtId="14" fontId="87" fillId="0" borderId="62" xfId="0" applyNumberFormat="1" applyFont="1" applyFill="1" applyBorder="1" applyAlignment="1" applyProtection="1">
      <alignment vertical="center"/>
      <protection/>
    </xf>
    <xf numFmtId="180" fontId="83" fillId="0" borderId="42" xfId="62" applyNumberFormat="1" applyFont="1" applyBorder="1" applyAlignment="1" applyProtection="1">
      <alignment vertical="center"/>
      <protection/>
    </xf>
    <xf numFmtId="180" fontId="83" fillId="0" borderId="27" xfId="62" applyNumberFormat="1" applyFont="1" applyBorder="1" applyAlignment="1" applyProtection="1">
      <alignment vertical="center"/>
      <protection/>
    </xf>
    <xf numFmtId="180" fontId="83" fillId="0" borderId="17" xfId="62" applyNumberFormat="1" applyFont="1" applyBorder="1" applyAlignment="1" applyProtection="1">
      <alignment vertical="center"/>
      <protection/>
    </xf>
    <xf numFmtId="180" fontId="83" fillId="0" borderId="11" xfId="62" applyNumberFormat="1" applyFont="1" applyBorder="1" applyAlignment="1" applyProtection="1">
      <alignment vertical="center"/>
      <protection/>
    </xf>
    <xf numFmtId="180" fontId="83" fillId="0" borderId="18" xfId="62" applyNumberFormat="1" applyFont="1" applyBorder="1" applyAlignment="1" applyProtection="1">
      <alignment vertical="center"/>
      <protection/>
    </xf>
    <xf numFmtId="180" fontId="83" fillId="0" borderId="12" xfId="62" applyNumberFormat="1" applyFont="1" applyBorder="1" applyAlignment="1" applyProtection="1">
      <alignment vertical="center"/>
      <protection/>
    </xf>
    <xf numFmtId="180" fontId="83" fillId="0" borderId="30" xfId="62" applyNumberFormat="1" applyFont="1" applyFill="1" applyBorder="1" applyAlignment="1" applyProtection="1">
      <alignment vertical="center"/>
      <protection/>
    </xf>
    <xf numFmtId="180" fontId="83" fillId="0" borderId="31" xfId="62" applyNumberFormat="1" applyFont="1" applyFill="1" applyBorder="1" applyAlignment="1" applyProtection="1">
      <alignment vertical="center"/>
      <protection/>
    </xf>
    <xf numFmtId="180" fontId="83" fillId="0" borderId="25" xfId="62" applyNumberFormat="1" applyFont="1" applyFill="1" applyBorder="1" applyAlignment="1" applyProtection="1">
      <alignment vertical="center"/>
      <protection/>
    </xf>
    <xf numFmtId="180" fontId="83" fillId="0" borderId="61" xfId="62" applyNumberFormat="1" applyFont="1" applyFill="1" applyBorder="1" applyAlignment="1" applyProtection="1">
      <alignment vertical="center"/>
      <protection/>
    </xf>
    <xf numFmtId="180" fontId="83" fillId="0" borderId="28" xfId="62" applyNumberFormat="1" applyFont="1" applyFill="1" applyBorder="1" applyAlignment="1" applyProtection="1">
      <alignment vertical="center"/>
      <protection/>
    </xf>
    <xf numFmtId="180" fontId="83" fillId="0" borderId="53" xfId="62" applyNumberFormat="1" applyFont="1" applyFill="1" applyBorder="1" applyAlignment="1" applyProtection="1">
      <alignment vertical="center"/>
      <protection/>
    </xf>
    <xf numFmtId="180" fontId="83" fillId="0" borderId="10" xfId="62" applyNumberFormat="1" applyFont="1" applyFill="1" applyBorder="1" applyAlignment="1" applyProtection="1">
      <alignment vertical="center"/>
      <protection/>
    </xf>
    <xf numFmtId="180" fontId="83" fillId="0" borderId="51" xfId="62" applyNumberFormat="1" applyFont="1" applyFill="1" applyBorder="1" applyAlignment="1" applyProtection="1">
      <alignment vertical="center"/>
      <protection/>
    </xf>
    <xf numFmtId="180" fontId="83" fillId="0" borderId="52" xfId="62" applyNumberFormat="1" applyFont="1" applyFill="1" applyBorder="1" applyAlignment="1" applyProtection="1">
      <alignment vertical="center"/>
      <protection/>
    </xf>
    <xf numFmtId="180" fontId="83" fillId="0" borderId="39" xfId="62" applyNumberFormat="1" applyFont="1" applyFill="1" applyBorder="1" applyAlignment="1" applyProtection="1">
      <alignment vertical="center"/>
      <protection/>
    </xf>
    <xf numFmtId="180" fontId="83" fillId="0" borderId="18" xfId="62" applyNumberFormat="1" applyFont="1" applyFill="1" applyBorder="1" applyAlignment="1" applyProtection="1">
      <alignment vertical="center"/>
      <protection/>
    </xf>
    <xf numFmtId="180" fontId="83" fillId="0" borderId="12" xfId="62" applyNumberFormat="1" applyFont="1" applyFill="1" applyBorder="1" applyAlignment="1" applyProtection="1">
      <alignment vertical="center"/>
      <protection/>
    </xf>
    <xf numFmtId="0" fontId="83" fillId="0" borderId="0" xfId="0" applyFont="1" applyAlignment="1" applyProtection="1" quotePrefix="1">
      <alignment vertical="center"/>
      <protection/>
    </xf>
    <xf numFmtId="180" fontId="2" fillId="0" borderId="57" xfId="62" applyNumberFormat="1" applyFont="1" applyFill="1" applyBorder="1" applyAlignment="1" applyProtection="1">
      <alignment vertical="center"/>
      <protection/>
    </xf>
    <xf numFmtId="180" fontId="2" fillId="0" borderId="35" xfId="62" applyNumberFormat="1" applyFont="1" applyFill="1" applyBorder="1" applyAlignment="1" applyProtection="1">
      <alignment vertical="center"/>
      <protection/>
    </xf>
    <xf numFmtId="180" fontId="2" fillId="0" borderId="25" xfId="62" applyNumberFormat="1" applyFont="1" applyFill="1" applyBorder="1" applyAlignment="1" applyProtection="1">
      <alignment vertical="center"/>
      <protection/>
    </xf>
    <xf numFmtId="180" fontId="83" fillId="0" borderId="16" xfId="62" applyNumberFormat="1" applyFont="1" applyFill="1" applyBorder="1" applyAlignment="1" applyProtection="1">
      <alignment vertical="center"/>
      <protection/>
    </xf>
    <xf numFmtId="180" fontId="83" fillId="0" borderId="14" xfId="62" applyNumberFormat="1" applyFont="1" applyFill="1" applyBorder="1" applyAlignment="1" applyProtection="1">
      <alignment vertical="center"/>
      <protection/>
    </xf>
    <xf numFmtId="180" fontId="83" fillId="0" borderId="13" xfId="62" applyNumberFormat="1" applyFont="1" applyFill="1" applyBorder="1" applyAlignment="1" applyProtection="1">
      <alignment vertical="center"/>
      <protection/>
    </xf>
    <xf numFmtId="180" fontId="83" fillId="0" borderId="44" xfId="0" applyNumberFormat="1" applyFont="1" applyBorder="1" applyAlignment="1" applyProtection="1">
      <alignment vertical="center"/>
      <protection/>
    </xf>
    <xf numFmtId="180" fontId="83" fillId="0" borderId="45" xfId="0" applyNumberFormat="1" applyFont="1" applyBorder="1" applyAlignment="1" applyProtection="1">
      <alignment vertical="center"/>
      <protection/>
    </xf>
    <xf numFmtId="180" fontId="83" fillId="0" borderId="46" xfId="0" applyNumberFormat="1" applyFont="1" applyBorder="1" applyAlignment="1" applyProtection="1">
      <alignment vertical="center"/>
      <protection/>
    </xf>
    <xf numFmtId="180" fontId="83" fillId="0" borderId="47" xfId="0" applyNumberFormat="1" applyFont="1" applyBorder="1" applyAlignment="1" applyProtection="1">
      <alignment vertical="center"/>
      <protection/>
    </xf>
    <xf numFmtId="180" fontId="83" fillId="0" borderId="28" xfId="62" applyNumberFormat="1" applyFont="1" applyBorder="1" applyAlignment="1" applyProtection="1">
      <alignment vertical="center"/>
      <protection/>
    </xf>
    <xf numFmtId="180" fontId="83" fillId="0" borderId="29" xfId="62" applyNumberFormat="1" applyFont="1" applyBorder="1" applyAlignment="1" applyProtection="1">
      <alignment vertical="center"/>
      <protection/>
    </xf>
    <xf numFmtId="180" fontId="83" fillId="0" borderId="55" xfId="62" applyNumberFormat="1" applyFont="1" applyBorder="1" applyAlignment="1" applyProtection="1">
      <alignment vertical="center"/>
      <protection/>
    </xf>
    <xf numFmtId="180" fontId="83" fillId="0" borderId="56" xfId="62" applyNumberFormat="1" applyFont="1" applyBorder="1" applyAlignment="1" applyProtection="1">
      <alignment vertical="center"/>
      <protection/>
    </xf>
    <xf numFmtId="180" fontId="83" fillId="0" borderId="16" xfId="62" applyNumberFormat="1" applyFont="1" applyBorder="1" applyAlignment="1" applyProtection="1">
      <alignment vertical="center"/>
      <protection/>
    </xf>
    <xf numFmtId="180" fontId="83" fillId="0" borderId="10" xfId="62" applyNumberFormat="1" applyFont="1" applyBorder="1" applyAlignment="1" applyProtection="1">
      <alignment vertical="center"/>
      <protection/>
    </xf>
    <xf numFmtId="180" fontId="83" fillId="0" borderId="14" xfId="62" applyNumberFormat="1" applyFont="1" applyFill="1" applyBorder="1" applyAlignment="1" applyProtection="1">
      <alignment/>
      <protection/>
    </xf>
    <xf numFmtId="180" fontId="83" fillId="0" borderId="15" xfId="62" applyNumberFormat="1" applyFont="1" applyFill="1" applyBorder="1" applyAlignment="1" applyProtection="1">
      <alignment/>
      <protection/>
    </xf>
    <xf numFmtId="180" fontId="83" fillId="0" borderId="13" xfId="62" applyNumberFormat="1" applyFont="1" applyFill="1" applyBorder="1" applyAlignment="1" applyProtection="1">
      <alignment/>
      <protection/>
    </xf>
    <xf numFmtId="0" fontId="83" fillId="0" borderId="0" xfId="0" applyFont="1" applyFill="1" applyAlignment="1" applyProtection="1" quotePrefix="1">
      <alignment/>
      <protection/>
    </xf>
    <xf numFmtId="181" fontId="88" fillId="40" borderId="45" xfId="59" applyNumberFormat="1" applyFont="1" applyFill="1" applyBorder="1" applyAlignment="1" applyProtection="1">
      <alignment vertical="center"/>
      <protection/>
    </xf>
    <xf numFmtId="180" fontId="83" fillId="40" borderId="40" xfId="62" applyNumberFormat="1" applyFont="1" applyFill="1" applyBorder="1" applyAlignment="1" applyProtection="1">
      <alignment vertical="center"/>
      <protection/>
    </xf>
    <xf numFmtId="181" fontId="88" fillId="40" borderId="46" xfId="59" applyNumberFormat="1" applyFont="1" applyFill="1" applyBorder="1" applyAlignment="1" applyProtection="1">
      <alignment vertical="center"/>
      <protection/>
    </xf>
    <xf numFmtId="180" fontId="83" fillId="0" borderId="41" xfId="62" applyNumberFormat="1" applyFont="1" applyBorder="1" applyAlignment="1" applyProtection="1">
      <alignment vertical="center"/>
      <protection/>
    </xf>
    <xf numFmtId="181" fontId="83" fillId="40" borderId="45" xfId="59" applyNumberFormat="1" applyFont="1" applyFill="1" applyBorder="1" applyAlignment="1" applyProtection="1">
      <alignment vertical="center"/>
      <protection/>
    </xf>
    <xf numFmtId="181" fontId="83" fillId="40" borderId="46" xfId="59" applyNumberFormat="1" applyFont="1" applyFill="1" applyBorder="1" applyAlignment="1" applyProtection="1">
      <alignment vertical="center"/>
      <protection/>
    </xf>
    <xf numFmtId="171" fontId="83" fillId="40" borderId="58" xfId="62" applyFont="1" applyFill="1" applyBorder="1" applyAlignment="1" applyProtection="1">
      <alignment vertical="center"/>
      <protection/>
    </xf>
    <xf numFmtId="181" fontId="83" fillId="40" borderId="58" xfId="59" applyNumberFormat="1" applyFont="1" applyFill="1" applyBorder="1" applyAlignment="1" applyProtection="1">
      <alignment vertical="center"/>
      <protection/>
    </xf>
    <xf numFmtId="180" fontId="5" fillId="0" borderId="28" xfId="62" applyNumberFormat="1" applyFont="1" applyFill="1" applyBorder="1" applyAlignment="1" applyProtection="1">
      <alignment vertical="center"/>
      <protection/>
    </xf>
    <xf numFmtId="180" fontId="5" fillId="0" borderId="29" xfId="62" applyNumberFormat="1" applyFont="1" applyFill="1" applyBorder="1" applyAlignment="1" applyProtection="1">
      <alignment vertical="center"/>
      <protection/>
    </xf>
    <xf numFmtId="171" fontId="83" fillId="40" borderId="44" xfId="62" applyFont="1" applyFill="1" applyBorder="1" applyAlignment="1" applyProtection="1">
      <alignment vertical="center"/>
      <protection/>
    </xf>
    <xf numFmtId="180" fontId="5" fillId="0" borderId="17" xfId="62" applyNumberFormat="1" applyFont="1" applyFill="1" applyBorder="1" applyAlignment="1" applyProtection="1">
      <alignment vertical="center"/>
      <protection/>
    </xf>
    <xf numFmtId="180" fontId="5" fillId="0" borderId="11" xfId="62" applyNumberFormat="1" applyFont="1" applyFill="1" applyBorder="1" applyAlignment="1" applyProtection="1">
      <alignment vertical="center"/>
      <protection/>
    </xf>
    <xf numFmtId="171" fontId="83" fillId="40" borderId="45" xfId="62" applyFont="1" applyFill="1" applyBorder="1" applyAlignment="1" applyProtection="1">
      <alignment vertical="center"/>
      <protection/>
    </xf>
    <xf numFmtId="180" fontId="2" fillId="0" borderId="17" xfId="62" applyNumberFormat="1" applyFont="1" applyFill="1" applyBorder="1" applyAlignment="1" applyProtection="1">
      <alignment vertical="center"/>
      <protection/>
    </xf>
    <xf numFmtId="180" fontId="2" fillId="0" borderId="11" xfId="62" applyNumberFormat="1" applyFont="1" applyFill="1" applyBorder="1" applyAlignment="1" applyProtection="1">
      <alignment vertical="center"/>
      <protection/>
    </xf>
    <xf numFmtId="180" fontId="2" fillId="0" borderId="18" xfId="62" applyNumberFormat="1" applyFont="1" applyFill="1" applyBorder="1" applyAlignment="1" applyProtection="1">
      <alignment vertical="center"/>
      <protection/>
    </xf>
    <xf numFmtId="180" fontId="2" fillId="0" borderId="12" xfId="62" applyNumberFormat="1" applyFont="1" applyFill="1" applyBorder="1" applyAlignment="1" applyProtection="1">
      <alignment vertical="center"/>
      <protection/>
    </xf>
    <xf numFmtId="171" fontId="83" fillId="40" borderId="46" xfId="62" applyFont="1" applyFill="1" applyBorder="1" applyAlignment="1" applyProtection="1">
      <alignment vertical="center"/>
      <protection/>
    </xf>
    <xf numFmtId="180" fontId="2" fillId="0" borderId="16" xfId="62" applyNumberFormat="1" applyFont="1" applyBorder="1" applyAlignment="1" applyProtection="1">
      <alignment vertical="center"/>
      <protection/>
    </xf>
    <xf numFmtId="180" fontId="2" fillId="0" borderId="10" xfId="62" applyNumberFormat="1" applyFont="1" applyBorder="1" applyAlignment="1" applyProtection="1">
      <alignment vertical="center"/>
      <protection/>
    </xf>
    <xf numFmtId="180" fontId="2" fillId="0" borderId="17" xfId="62" applyNumberFormat="1" applyFont="1" applyBorder="1" applyAlignment="1" applyProtection="1">
      <alignment vertical="center"/>
      <protection/>
    </xf>
    <xf numFmtId="180" fontId="2" fillId="0" borderId="11" xfId="62" applyNumberFormat="1" applyFont="1" applyBorder="1" applyAlignment="1" applyProtection="1">
      <alignment vertical="center"/>
      <protection/>
    </xf>
    <xf numFmtId="180" fontId="2" fillId="0" borderId="18" xfId="62" applyNumberFormat="1" applyFont="1" applyBorder="1" applyAlignment="1" applyProtection="1">
      <alignment vertical="center"/>
      <protection/>
    </xf>
    <xf numFmtId="180" fontId="2" fillId="0" borderId="12" xfId="62" applyNumberFormat="1" applyFont="1" applyBorder="1" applyAlignment="1" applyProtection="1">
      <alignment vertical="center"/>
      <protection/>
    </xf>
    <xf numFmtId="180" fontId="83" fillId="0" borderId="41" xfId="62" applyNumberFormat="1" applyFont="1" applyFill="1" applyBorder="1" applyAlignment="1" applyProtection="1">
      <alignment/>
      <protection/>
    </xf>
    <xf numFmtId="180" fontId="83" fillId="0" borderId="27" xfId="62" applyNumberFormat="1" applyFont="1" applyFill="1" applyBorder="1" applyAlignment="1" applyProtection="1">
      <alignment/>
      <protection/>
    </xf>
    <xf numFmtId="180" fontId="83" fillId="0" borderId="40" xfId="62" applyNumberFormat="1" applyFont="1" applyFill="1" applyBorder="1" applyAlignment="1" applyProtection="1">
      <alignment/>
      <protection/>
    </xf>
    <xf numFmtId="0" fontId="95" fillId="0" borderId="0" xfId="0" applyFont="1" applyAlignment="1" applyProtection="1">
      <alignment horizontal="center" vertical="center"/>
      <protection/>
    </xf>
    <xf numFmtId="180" fontId="83" fillId="0" borderId="55" xfId="62" applyNumberFormat="1" applyFont="1" applyFill="1" applyBorder="1" applyAlignment="1" applyProtection="1">
      <alignment vertical="center"/>
      <protection/>
    </xf>
    <xf numFmtId="180" fontId="83" fillId="0" borderId="54" xfId="62" applyNumberFormat="1" applyFont="1" applyFill="1" applyBorder="1" applyAlignment="1" applyProtection="1">
      <alignment vertical="center"/>
      <protection/>
    </xf>
    <xf numFmtId="180" fontId="83" fillId="0" borderId="56" xfId="62" applyNumberFormat="1" applyFont="1" applyFill="1" applyBorder="1" applyAlignment="1" applyProtection="1">
      <alignment vertical="center"/>
      <protection/>
    </xf>
    <xf numFmtId="180" fontId="83" fillId="0" borderId="29" xfId="62" applyNumberFormat="1" applyFont="1" applyFill="1" applyBorder="1" applyAlignment="1" applyProtection="1">
      <alignment vertical="center"/>
      <protection/>
    </xf>
    <xf numFmtId="0" fontId="15" fillId="0" borderId="0" xfId="0" applyFont="1" applyFill="1" applyBorder="1" applyAlignment="1" applyProtection="1">
      <alignment horizontal="center" vertical="center" wrapText="1"/>
      <protection/>
    </xf>
    <xf numFmtId="0" fontId="86" fillId="0" borderId="0" xfId="0" applyFont="1" applyAlignment="1" applyProtection="1">
      <alignment horizontal="center" vertical="center" wrapText="1"/>
      <protection/>
    </xf>
    <xf numFmtId="0" fontId="83" fillId="0" borderId="0" xfId="0" applyFont="1" applyAlignment="1" applyProtection="1">
      <alignment vertical="center" wrapText="1"/>
      <protection/>
    </xf>
    <xf numFmtId="0" fontId="87" fillId="33" borderId="19" xfId="0" applyFont="1" applyFill="1" applyBorder="1" applyAlignment="1" applyProtection="1">
      <alignment horizontal="center" vertical="center" wrapText="1"/>
      <protection/>
    </xf>
    <xf numFmtId="0" fontId="83" fillId="0" borderId="0" xfId="0" applyFont="1" applyAlignment="1" applyProtection="1">
      <alignment horizontal="left" vertical="center" wrapText="1"/>
      <protection/>
    </xf>
    <xf numFmtId="0" fontId="83" fillId="0" borderId="0" xfId="0" applyFont="1" applyAlignment="1" applyProtection="1">
      <alignment vertical="center" wrapText="1"/>
      <protection/>
    </xf>
    <xf numFmtId="0" fontId="88" fillId="0" borderId="63" xfId="0" applyFont="1" applyBorder="1" applyAlignment="1" applyProtection="1">
      <alignment vertical="center"/>
      <protection locked="0"/>
    </xf>
    <xf numFmtId="0" fontId="11" fillId="0" borderId="0" xfId="0" applyFont="1" applyFill="1" applyBorder="1" applyAlignment="1" applyProtection="1">
      <alignment vertical="center"/>
      <protection/>
    </xf>
    <xf numFmtId="0" fontId="93" fillId="39" borderId="64" xfId="0" applyFont="1" applyFill="1" applyBorder="1" applyAlignment="1" applyProtection="1">
      <alignment horizontal="centerContinuous" wrapText="1"/>
      <protection/>
    </xf>
    <xf numFmtId="0" fontId="93" fillId="39" borderId="59" xfId="0" applyFont="1" applyFill="1" applyBorder="1" applyAlignment="1" applyProtection="1">
      <alignment horizontal="centerContinuous" wrapText="1"/>
      <protection/>
    </xf>
    <xf numFmtId="0" fontId="93" fillId="39" borderId="60" xfId="0" applyFont="1" applyFill="1" applyBorder="1" applyAlignment="1" applyProtection="1">
      <alignment horizontal="centerContinuous" wrapText="1"/>
      <protection/>
    </xf>
    <xf numFmtId="0" fontId="83" fillId="0" borderId="0" xfId="0" applyFont="1" applyFill="1" applyAlignment="1" applyProtection="1">
      <alignment wrapText="1"/>
      <protection/>
    </xf>
    <xf numFmtId="0" fontId="3" fillId="0" borderId="0" xfId="0" applyFont="1" applyAlignment="1">
      <alignment/>
    </xf>
    <xf numFmtId="0" fontId="96" fillId="0" borderId="0" xfId="0" applyNumberFormat="1" applyFont="1" applyFill="1" applyBorder="1" applyAlignment="1">
      <alignment vertical="top" wrapText="1"/>
    </xf>
    <xf numFmtId="0" fontId="3" fillId="41" borderId="0" xfId="0" applyNumberFormat="1" applyFont="1" applyFill="1" applyBorder="1" applyAlignment="1">
      <alignment vertical="top" wrapText="1"/>
    </xf>
    <xf numFmtId="0" fontId="3" fillId="0" borderId="0" xfId="0" applyFont="1" applyFill="1" applyAlignment="1">
      <alignment/>
    </xf>
    <xf numFmtId="0" fontId="83" fillId="14" borderId="15" xfId="0" applyFont="1" applyFill="1" applyBorder="1" applyAlignment="1">
      <alignment/>
    </xf>
    <xf numFmtId="0" fontId="83" fillId="14" borderId="15" xfId="0" applyFont="1" applyFill="1" applyBorder="1" applyAlignment="1" applyProtection="1">
      <alignment horizontal="left" wrapText="1"/>
      <protection/>
    </xf>
    <xf numFmtId="0" fontId="83" fillId="14" borderId="17" xfId="43" applyFont="1" applyFill="1" applyBorder="1" applyAlignment="1" applyProtection="1">
      <alignment/>
      <protection/>
    </xf>
    <xf numFmtId="49" fontId="83" fillId="36" borderId="15" xfId="0" applyNumberFormat="1" applyFont="1" applyFill="1" applyBorder="1" applyAlignment="1" applyProtection="1">
      <alignment horizontal="left" wrapText="1"/>
      <protection/>
    </xf>
    <xf numFmtId="49" fontId="83" fillId="35" borderId="15" xfId="0" applyNumberFormat="1" applyFont="1" applyFill="1" applyBorder="1" applyAlignment="1" applyProtection="1">
      <alignment horizontal="left" wrapText="1"/>
      <protection/>
    </xf>
    <xf numFmtId="0" fontId="3" fillId="0" borderId="0" xfId="0" applyNumberFormat="1" applyFont="1" applyFill="1" applyBorder="1" applyAlignment="1" quotePrefix="1">
      <alignment vertical="top" wrapText="1"/>
    </xf>
    <xf numFmtId="0" fontId="17" fillId="0" borderId="0" xfId="0" applyFont="1" applyAlignment="1">
      <alignment/>
    </xf>
    <xf numFmtId="0" fontId="96" fillId="0" borderId="0" xfId="0" applyFont="1" applyAlignment="1">
      <alignment/>
    </xf>
    <xf numFmtId="0" fontId="96" fillId="0" borderId="0" xfId="0" applyFont="1" applyBorder="1" applyAlignment="1">
      <alignment/>
    </xf>
    <xf numFmtId="0" fontId="21" fillId="0" borderId="0" xfId="0" applyNumberFormat="1" applyFont="1" applyFill="1" applyBorder="1" applyAlignment="1">
      <alignment vertical="top"/>
    </xf>
    <xf numFmtId="0" fontId="97" fillId="0" borderId="15" xfId="0" applyFont="1" applyBorder="1" applyAlignment="1">
      <alignment wrapText="1"/>
    </xf>
    <xf numFmtId="0" fontId="96" fillId="41" borderId="0" xfId="0" applyFont="1" applyFill="1" applyAlignment="1">
      <alignment/>
    </xf>
    <xf numFmtId="0" fontId="2" fillId="14" borderId="62" xfId="0" applyFont="1" applyFill="1" applyBorder="1" applyAlignment="1">
      <alignment/>
    </xf>
    <xf numFmtId="0" fontId="2" fillId="14" borderId="62" xfId="0" applyFont="1" applyFill="1" applyBorder="1" applyAlignment="1">
      <alignment wrapText="1"/>
    </xf>
    <xf numFmtId="0" fontId="2" fillId="14" borderId="37" xfId="0" applyFont="1" applyFill="1" applyBorder="1" applyAlignment="1">
      <alignment/>
    </xf>
    <xf numFmtId="0" fontId="2" fillId="0" borderId="0" xfId="0" applyFont="1" applyFill="1" applyAlignment="1" applyProtection="1">
      <alignment/>
      <protection/>
    </xf>
    <xf numFmtId="0" fontId="5" fillId="0" borderId="0" xfId="0" applyFont="1" applyFill="1" applyBorder="1" applyAlignment="1">
      <alignment/>
    </xf>
    <xf numFmtId="180" fontId="83" fillId="0" borderId="46" xfId="62" applyNumberFormat="1" applyFont="1" applyFill="1" applyBorder="1" applyAlignment="1" applyProtection="1">
      <alignment vertical="center"/>
      <protection locked="0"/>
    </xf>
    <xf numFmtId="0" fontId="90" fillId="14" borderId="30" xfId="43" applyFont="1" applyFill="1" applyBorder="1" applyAlignment="1" applyProtection="1">
      <alignment horizontal="center" vertical="center" wrapText="1"/>
      <protection locked="0"/>
    </xf>
    <xf numFmtId="0" fontId="90" fillId="14" borderId="31" xfId="43" applyFont="1" applyFill="1" applyBorder="1" applyAlignment="1" applyProtection="1">
      <alignment horizontal="center" vertical="center" wrapText="1"/>
      <protection locked="0"/>
    </xf>
    <xf numFmtId="0" fontId="90" fillId="14" borderId="65" xfId="43" applyFont="1" applyFill="1" applyBorder="1" applyAlignment="1" applyProtection="1">
      <alignment horizontal="center" vertical="center" wrapText="1"/>
      <protection locked="0"/>
    </xf>
    <xf numFmtId="0" fontId="90" fillId="14" borderId="57" xfId="43" applyFont="1" applyFill="1" applyBorder="1" applyAlignment="1" applyProtection="1">
      <alignment horizontal="center" vertical="center" wrapText="1"/>
      <protection locked="0"/>
    </xf>
    <xf numFmtId="0" fontId="90" fillId="14" borderId="66" xfId="43" applyFont="1" applyFill="1" applyBorder="1" applyAlignment="1" applyProtection="1">
      <alignment horizontal="center" vertical="center" wrapText="1"/>
      <protection locked="0"/>
    </xf>
    <xf numFmtId="0" fontId="90" fillId="14" borderId="67" xfId="43" applyFont="1" applyFill="1" applyBorder="1" applyAlignment="1" applyProtection="1">
      <alignment horizontal="center" vertical="center" wrapText="1"/>
      <protection locked="0"/>
    </xf>
    <xf numFmtId="0" fontId="90" fillId="14" borderId="68" xfId="43" applyFont="1" applyFill="1" applyBorder="1" applyAlignment="1" applyProtection="1">
      <alignment horizontal="center" vertical="center" wrapText="1"/>
      <protection locked="0"/>
    </xf>
    <xf numFmtId="0" fontId="90" fillId="14" borderId="13" xfId="43" applyFont="1" applyFill="1" applyBorder="1" applyAlignment="1" applyProtection="1">
      <alignment horizontal="center" vertical="center" wrapText="1"/>
      <protection locked="0"/>
    </xf>
    <xf numFmtId="0" fontId="2" fillId="14" borderId="13" xfId="0" applyFont="1" applyFill="1" applyBorder="1" applyAlignment="1" applyProtection="1">
      <alignment horizontal="center" vertical="center" wrapText="1"/>
      <protection/>
    </xf>
    <xf numFmtId="0" fontId="90" fillId="0" borderId="0" xfId="43" applyFont="1" applyAlignment="1" applyProtection="1">
      <alignment/>
      <protection locked="0"/>
    </xf>
    <xf numFmtId="0" fontId="2" fillId="14" borderId="46" xfId="0" applyFont="1" applyFill="1" applyBorder="1" applyAlignment="1" applyProtection="1">
      <alignment horizontal="center" vertical="center" wrapText="1"/>
      <protection/>
    </xf>
    <xf numFmtId="0" fontId="2" fillId="14" borderId="44" xfId="0" applyFont="1" applyFill="1" applyBorder="1" applyAlignment="1" applyProtection="1">
      <alignment horizontal="center" vertical="center" wrapText="1"/>
      <protection/>
    </xf>
    <xf numFmtId="10" fontId="83" fillId="0" borderId="69" xfId="59" applyNumberFormat="1" applyFont="1" applyFill="1" applyBorder="1" applyAlignment="1" applyProtection="1">
      <alignment/>
      <protection locked="0"/>
    </xf>
    <xf numFmtId="10" fontId="83" fillId="0" borderId="70" xfId="59" applyNumberFormat="1" applyFont="1" applyFill="1" applyBorder="1" applyAlignment="1" applyProtection="1">
      <alignment/>
      <protection locked="0"/>
    </xf>
    <xf numFmtId="10" fontId="83" fillId="0" borderId="71" xfId="59" applyNumberFormat="1" applyFont="1" applyFill="1" applyBorder="1" applyAlignment="1" applyProtection="1">
      <alignment/>
      <protection locked="0"/>
    </xf>
    <xf numFmtId="0" fontId="2" fillId="14" borderId="39" xfId="0" applyFont="1" applyFill="1" applyBorder="1" applyAlignment="1" applyProtection="1">
      <alignment horizontal="center" vertical="center" wrapText="1"/>
      <protection/>
    </xf>
    <xf numFmtId="0" fontId="86" fillId="0" borderId="44" xfId="0" applyFont="1" applyFill="1" applyBorder="1" applyAlignment="1" applyProtection="1">
      <alignment/>
      <protection/>
    </xf>
    <xf numFmtId="0" fontId="86" fillId="0" borderId="45" xfId="0" applyFont="1" applyFill="1" applyBorder="1" applyAlignment="1" applyProtection="1">
      <alignment/>
      <protection/>
    </xf>
    <xf numFmtId="0" fontId="86" fillId="0" borderId="46" xfId="0" applyFont="1" applyFill="1" applyBorder="1" applyAlignment="1" applyProtection="1">
      <alignment/>
      <protection/>
    </xf>
    <xf numFmtId="0" fontId="84" fillId="0" borderId="0" xfId="0" applyFont="1" applyBorder="1" applyAlignment="1" applyProtection="1">
      <alignment/>
      <protection/>
    </xf>
    <xf numFmtId="0" fontId="85" fillId="0" borderId="0" xfId="0" applyFont="1" applyBorder="1" applyAlignment="1" applyProtection="1">
      <alignment/>
      <protection/>
    </xf>
    <xf numFmtId="0" fontId="85" fillId="0" borderId="0" xfId="0" applyFont="1" applyAlignment="1" applyProtection="1">
      <alignment/>
      <protection/>
    </xf>
    <xf numFmtId="0" fontId="92" fillId="33" borderId="24" xfId="0" applyFont="1" applyFill="1" applyBorder="1" applyAlignment="1" applyProtection="1">
      <alignment horizontal="left" vertical="center" wrapText="1"/>
      <protection/>
    </xf>
    <xf numFmtId="0" fontId="98" fillId="14" borderId="28" xfId="43" applyFont="1" applyFill="1" applyBorder="1" applyAlignment="1" applyProtection="1">
      <alignment/>
      <protection/>
    </xf>
    <xf numFmtId="180" fontId="83" fillId="0" borderId="32" xfId="62" applyNumberFormat="1" applyFont="1" applyBorder="1" applyAlignment="1" applyProtection="1">
      <alignment/>
      <protection/>
    </xf>
    <xf numFmtId="180" fontId="83" fillId="0" borderId="10" xfId="62" applyNumberFormat="1" applyFont="1" applyBorder="1" applyAlignment="1" applyProtection="1">
      <alignment/>
      <protection/>
    </xf>
    <xf numFmtId="0" fontId="98" fillId="14" borderId="17" xfId="43" applyFont="1" applyFill="1" applyBorder="1" applyAlignment="1" applyProtection="1">
      <alignment horizontal="left" indent="3"/>
      <protection/>
    </xf>
    <xf numFmtId="180" fontId="83" fillId="0" borderId="20" xfId="62" applyNumberFormat="1" applyFont="1" applyBorder="1" applyAlignment="1" applyProtection="1">
      <alignment/>
      <protection locked="0"/>
    </xf>
    <xf numFmtId="0" fontId="98" fillId="14" borderId="17" xfId="43" applyFont="1" applyFill="1" applyBorder="1" applyAlignment="1" applyProtection="1">
      <alignment/>
      <protection/>
    </xf>
    <xf numFmtId="180" fontId="83" fillId="0" borderId="20" xfId="62" applyNumberFormat="1" applyFont="1" applyBorder="1" applyAlignment="1" applyProtection="1">
      <alignment/>
      <protection/>
    </xf>
    <xf numFmtId="180" fontId="83" fillId="0" borderId="11" xfId="62" applyNumberFormat="1" applyFont="1" applyBorder="1" applyAlignment="1" applyProtection="1">
      <alignment/>
      <protection/>
    </xf>
    <xf numFmtId="0" fontId="98" fillId="14" borderId="17" xfId="43" applyFont="1" applyFill="1" applyBorder="1" applyAlignment="1" applyProtection="1">
      <alignment horizontal="left"/>
      <protection/>
    </xf>
    <xf numFmtId="180" fontId="83" fillId="0" borderId="20" xfId="62" applyNumberFormat="1" applyFont="1" applyFill="1" applyBorder="1" applyAlignment="1" applyProtection="1">
      <alignment/>
      <protection locked="0"/>
    </xf>
    <xf numFmtId="0" fontId="99" fillId="14" borderId="18" xfId="43" applyFont="1" applyFill="1" applyBorder="1" applyAlignment="1" applyProtection="1">
      <alignment wrapText="1"/>
      <protection/>
    </xf>
    <xf numFmtId="180" fontId="83" fillId="0" borderId="33" xfId="62" applyNumberFormat="1" applyFont="1" applyBorder="1" applyAlignment="1" applyProtection="1">
      <alignment wrapText="1"/>
      <protection/>
    </xf>
    <xf numFmtId="180" fontId="83" fillId="0" borderId="12" xfId="62" applyNumberFormat="1" applyFont="1" applyBorder="1" applyAlignment="1" applyProtection="1">
      <alignment wrapText="1"/>
      <protection/>
    </xf>
    <xf numFmtId="180" fontId="83" fillId="0" borderId="0" xfId="62" applyNumberFormat="1" applyFont="1" applyAlignment="1" applyProtection="1">
      <alignment wrapText="1"/>
      <protection/>
    </xf>
    <xf numFmtId="180" fontId="83" fillId="0" borderId="0" xfId="0" applyNumberFormat="1" applyFont="1" applyAlignment="1" applyProtection="1">
      <alignment wrapText="1"/>
      <protection/>
    </xf>
    <xf numFmtId="0" fontId="2" fillId="0" borderId="0" xfId="0" applyFont="1" applyAlignment="1" applyProtection="1">
      <alignment/>
      <protection/>
    </xf>
    <xf numFmtId="179" fontId="83" fillId="0" borderId="0" xfId="0" applyNumberFormat="1" applyFont="1" applyAlignment="1" applyProtection="1">
      <alignment/>
      <protection/>
    </xf>
    <xf numFmtId="0" fontId="98" fillId="14" borderId="28" xfId="43" applyFont="1" applyFill="1" applyBorder="1" applyAlignment="1" applyProtection="1">
      <alignment horizontal="left"/>
      <protection/>
    </xf>
    <xf numFmtId="180" fontId="83" fillId="0" borderId="72" xfId="62" applyNumberFormat="1" applyFont="1" applyBorder="1" applyAlignment="1" applyProtection="1">
      <alignment/>
      <protection locked="0"/>
    </xf>
    <xf numFmtId="180" fontId="83" fillId="0" borderId="29" xfId="62" applyNumberFormat="1" applyFont="1" applyBorder="1" applyAlignment="1" applyProtection="1">
      <alignment/>
      <protection locked="0"/>
    </xf>
    <xf numFmtId="0" fontId="0" fillId="0" borderId="73" xfId="0" applyFill="1" applyBorder="1" applyAlignment="1" applyProtection="1">
      <alignment/>
      <protection/>
    </xf>
    <xf numFmtId="0" fontId="98" fillId="14" borderId="17" xfId="43" applyFont="1" applyFill="1" applyBorder="1" applyAlignment="1" applyProtection="1">
      <alignment wrapText="1"/>
      <protection/>
    </xf>
    <xf numFmtId="0" fontId="98" fillId="14" borderId="28" xfId="43" applyFont="1" applyFill="1" applyBorder="1" applyAlignment="1" applyProtection="1">
      <alignment horizontal="left"/>
      <protection/>
    </xf>
    <xf numFmtId="0" fontId="98" fillId="14" borderId="17" xfId="43" applyFont="1" applyFill="1" applyBorder="1" applyAlignment="1" applyProtection="1">
      <alignment horizontal="left"/>
      <protection/>
    </xf>
    <xf numFmtId="0" fontId="99" fillId="14" borderId="18" xfId="43" applyFont="1" applyFill="1" applyBorder="1" applyAlignment="1" applyProtection="1">
      <alignment/>
      <protection/>
    </xf>
    <xf numFmtId="180" fontId="83" fillId="0" borderId="33" xfId="62" applyNumberFormat="1" applyFont="1" applyBorder="1" applyAlignment="1" applyProtection="1">
      <alignment/>
      <protection/>
    </xf>
    <xf numFmtId="180" fontId="83" fillId="0" borderId="12" xfId="62" applyNumberFormat="1" applyFont="1" applyBorder="1" applyAlignment="1" applyProtection="1">
      <alignment/>
      <protection/>
    </xf>
    <xf numFmtId="0" fontId="88" fillId="14" borderId="34" xfId="0" applyFont="1" applyFill="1" applyBorder="1" applyAlignment="1" applyProtection="1">
      <alignment/>
      <protection/>
    </xf>
    <xf numFmtId="180" fontId="83" fillId="0" borderId="74" xfId="62" applyNumberFormat="1" applyFont="1" applyBorder="1" applyAlignment="1" applyProtection="1">
      <alignment/>
      <protection/>
    </xf>
    <xf numFmtId="0" fontId="83" fillId="0" borderId="43" xfId="0" applyFont="1" applyBorder="1" applyAlignment="1" applyProtection="1">
      <alignment wrapText="1"/>
      <protection/>
    </xf>
    <xf numFmtId="0" fontId="2" fillId="0" borderId="0" xfId="0" applyFont="1" applyFill="1" applyAlignment="1" applyProtection="1">
      <alignment/>
      <protection/>
    </xf>
    <xf numFmtId="0" fontId="5" fillId="0" borderId="0" xfId="0" applyFont="1" applyFill="1" applyBorder="1" applyAlignment="1" applyProtection="1">
      <alignment/>
      <protection/>
    </xf>
    <xf numFmtId="0" fontId="92" fillId="33" borderId="58" xfId="0" applyFont="1" applyFill="1" applyBorder="1" applyAlignment="1" applyProtection="1">
      <alignment horizontal="left" vertical="center" wrapText="1"/>
      <protection/>
    </xf>
    <xf numFmtId="0" fontId="24" fillId="14" borderId="28" xfId="43" applyFont="1" applyFill="1" applyBorder="1" applyAlignment="1" applyProtection="1">
      <alignment wrapText="1"/>
      <protection/>
    </xf>
    <xf numFmtId="180" fontId="83" fillId="0" borderId="16" xfId="62" applyNumberFormat="1" applyFont="1" applyBorder="1" applyAlignment="1" applyProtection="1">
      <alignment/>
      <protection/>
    </xf>
    <xf numFmtId="0" fontId="24" fillId="14" borderId="17" xfId="43" applyFont="1" applyFill="1" applyBorder="1" applyAlignment="1" applyProtection="1">
      <alignment horizontal="left" indent="3"/>
      <protection/>
    </xf>
    <xf numFmtId="180" fontId="83" fillId="0" borderId="17" xfId="62" applyNumberFormat="1" applyFont="1" applyBorder="1" applyAlignment="1" applyProtection="1">
      <alignment/>
      <protection locked="0"/>
    </xf>
    <xf numFmtId="0" fontId="24" fillId="14" borderId="17" xfId="43" applyFont="1" applyFill="1" applyBorder="1" applyAlignment="1" applyProtection="1">
      <alignment wrapText="1"/>
      <protection/>
    </xf>
    <xf numFmtId="180" fontId="83" fillId="0" borderId="17" xfId="62" applyNumberFormat="1" applyFont="1" applyBorder="1" applyAlignment="1" applyProtection="1">
      <alignment/>
      <protection/>
    </xf>
    <xf numFmtId="0" fontId="24" fillId="14" borderId="18" xfId="43" applyFont="1" applyFill="1" applyBorder="1" applyAlignment="1" applyProtection="1">
      <alignment horizontal="left" indent="3"/>
      <protection/>
    </xf>
    <xf numFmtId="180" fontId="83" fillId="0" borderId="18" xfId="62" applyNumberFormat="1" applyFont="1" applyBorder="1" applyAlignment="1" applyProtection="1">
      <alignment/>
      <protection locked="0"/>
    </xf>
    <xf numFmtId="0" fontId="2" fillId="0" borderId="0" xfId="0" applyFont="1" applyAlignment="1" applyProtection="1">
      <alignment wrapText="1"/>
      <protection/>
    </xf>
    <xf numFmtId="180" fontId="83" fillId="0" borderId="72" xfId="62" applyNumberFormat="1" applyFont="1" applyBorder="1" applyAlignment="1" applyProtection="1">
      <alignment/>
      <protection/>
    </xf>
    <xf numFmtId="180" fontId="83" fillId="0" borderId="29" xfId="62" applyNumberFormat="1" applyFont="1" applyBorder="1" applyAlignment="1" applyProtection="1">
      <alignment/>
      <protection/>
    </xf>
    <xf numFmtId="180" fontId="83" fillId="0" borderId="33" xfId="62" applyNumberFormat="1" applyFont="1" applyBorder="1" applyAlignment="1" applyProtection="1">
      <alignment/>
      <protection locked="0"/>
    </xf>
    <xf numFmtId="0" fontId="24" fillId="14" borderId="34" xfId="43" applyFont="1" applyFill="1" applyBorder="1" applyAlignment="1" applyProtection="1">
      <alignment wrapText="1"/>
      <protection/>
    </xf>
    <xf numFmtId="180" fontId="83" fillId="0" borderId="74" xfId="62" applyNumberFormat="1" applyFont="1" applyBorder="1" applyAlignment="1" applyProtection="1">
      <alignment/>
      <protection locked="0"/>
    </xf>
    <xf numFmtId="180" fontId="83" fillId="0" borderId="25" xfId="62" applyNumberFormat="1" applyFont="1" applyBorder="1" applyAlignment="1" applyProtection="1">
      <alignment/>
      <protection locked="0"/>
    </xf>
    <xf numFmtId="0" fontId="100" fillId="14" borderId="17" xfId="43" applyFont="1" applyFill="1" applyBorder="1" applyAlignment="1" applyProtection="1">
      <alignment wrapText="1"/>
      <protection/>
    </xf>
    <xf numFmtId="0" fontId="24" fillId="42" borderId="18" xfId="43" applyFont="1" applyFill="1" applyBorder="1" applyAlignment="1" applyProtection="1">
      <alignment wrapText="1"/>
      <protection/>
    </xf>
    <xf numFmtId="0" fontId="24" fillId="14" borderId="18" xfId="43" applyFont="1" applyFill="1" applyBorder="1" applyAlignment="1" applyProtection="1">
      <alignment wrapText="1"/>
      <protection/>
    </xf>
    <xf numFmtId="0" fontId="24" fillId="14" borderId="17" xfId="43" applyFont="1" applyFill="1" applyBorder="1" applyAlignment="1" applyProtection="1">
      <alignment horizontal="left" wrapText="1"/>
      <protection/>
    </xf>
    <xf numFmtId="0" fontId="24" fillId="14" borderId="17" xfId="43" applyFont="1" applyFill="1" applyBorder="1" applyAlignment="1" applyProtection="1">
      <alignment horizontal="left" wrapText="1" indent="3"/>
      <protection/>
    </xf>
    <xf numFmtId="0" fontId="24" fillId="14" borderId="18" xfId="43" applyFont="1" applyFill="1" applyBorder="1" applyAlignment="1" applyProtection="1">
      <alignment horizontal="left" wrapText="1" indent="3"/>
      <protection/>
    </xf>
    <xf numFmtId="0" fontId="2" fillId="14" borderId="28" xfId="0" applyFont="1" applyFill="1" applyBorder="1" applyAlignment="1" applyProtection="1">
      <alignment wrapText="1"/>
      <protection/>
    </xf>
    <xf numFmtId="0" fontId="98" fillId="14" borderId="34" xfId="43" applyFont="1" applyFill="1" applyBorder="1" applyAlignment="1" applyProtection="1">
      <alignment wrapText="1"/>
      <protection/>
    </xf>
    <xf numFmtId="0" fontId="2" fillId="14" borderId="34" xfId="0" applyFont="1" applyFill="1" applyBorder="1" applyAlignment="1" applyProtection="1">
      <alignment wrapText="1"/>
      <protection/>
    </xf>
    <xf numFmtId="0" fontId="8" fillId="0" borderId="0" xfId="33" applyFont="1" applyAlignment="1" applyProtection="1">
      <alignment horizontal="center" vertical="center" wrapText="1"/>
      <protection/>
    </xf>
    <xf numFmtId="0" fontId="2" fillId="0" borderId="0" xfId="33" applyFont="1" applyAlignment="1" applyProtection="1">
      <alignment horizontal="center" vertical="center" wrapText="1"/>
      <protection/>
    </xf>
    <xf numFmtId="0" fontId="92" fillId="33" borderId="75" xfId="0" applyFont="1" applyFill="1" applyBorder="1" applyAlignment="1" applyProtection="1">
      <alignment vertical="center" wrapText="1"/>
      <protection/>
    </xf>
    <xf numFmtId="0" fontId="72" fillId="33" borderId="51" xfId="0" applyFont="1" applyFill="1" applyBorder="1" applyAlignment="1" applyProtection="1">
      <alignment vertical="center" wrapText="1"/>
      <protection/>
    </xf>
    <xf numFmtId="0" fontId="72" fillId="33" borderId="57" xfId="0" applyFont="1" applyFill="1" applyBorder="1" applyAlignment="1" applyProtection="1">
      <alignment vertical="center" wrapText="1"/>
      <protection/>
    </xf>
    <xf numFmtId="0" fontId="83" fillId="0" borderId="0" xfId="0" applyFont="1" applyAlignment="1" applyProtection="1">
      <alignment horizontal="left" vertical="center" wrapText="1"/>
      <protection/>
    </xf>
    <xf numFmtId="0" fontId="67" fillId="0" borderId="0" xfId="43" applyAlignment="1" applyProtection="1">
      <alignment horizontal="center" vertical="center" wrapText="1"/>
      <protection locked="0"/>
    </xf>
    <xf numFmtId="0" fontId="83" fillId="0" borderId="0" xfId="0" applyFont="1" applyAlignment="1" applyProtection="1">
      <alignment vertical="center" wrapText="1"/>
      <protection/>
    </xf>
    <xf numFmtId="0" fontId="90" fillId="14" borderId="34" xfId="43" applyFont="1" applyFill="1" applyBorder="1" applyAlignment="1" applyProtection="1">
      <alignment horizontal="left" vertical="center"/>
      <protection locked="0"/>
    </xf>
    <xf numFmtId="0" fontId="90" fillId="0" borderId="76" xfId="43" applyFont="1" applyBorder="1" applyAlignment="1" applyProtection="1">
      <alignment horizontal="left" vertical="center"/>
      <protection locked="0"/>
    </xf>
    <xf numFmtId="0" fontId="90" fillId="0" borderId="19" xfId="43" applyFont="1" applyBorder="1" applyAlignment="1" applyProtection="1">
      <alignment horizontal="left" vertical="center"/>
      <protection locked="0"/>
    </xf>
    <xf numFmtId="0" fontId="90" fillId="14" borderId="70" xfId="43" applyFont="1" applyFill="1" applyBorder="1" applyAlignment="1" applyProtection="1">
      <alignment horizontal="left" vertical="center"/>
      <protection locked="0"/>
    </xf>
    <xf numFmtId="0" fontId="90" fillId="0" borderId="27" xfId="43" applyFont="1" applyBorder="1" applyAlignment="1" applyProtection="1">
      <alignment horizontal="left" vertical="center"/>
      <protection locked="0"/>
    </xf>
    <xf numFmtId="0" fontId="90" fillId="14" borderId="71" xfId="43" applyFont="1" applyFill="1" applyBorder="1" applyAlignment="1" applyProtection="1">
      <alignment horizontal="left" vertical="center"/>
      <protection locked="0"/>
    </xf>
    <xf numFmtId="0" fontId="90" fillId="0" borderId="40" xfId="43" applyFont="1" applyBorder="1" applyAlignment="1" applyProtection="1">
      <alignment horizontal="left" vertical="center"/>
      <protection locked="0"/>
    </xf>
    <xf numFmtId="0" fontId="90" fillId="14" borderId="77" xfId="43" applyFont="1" applyFill="1" applyBorder="1" applyAlignment="1" applyProtection="1">
      <alignment horizontal="left" vertical="center"/>
      <protection locked="0"/>
    </xf>
    <xf numFmtId="0" fontId="90" fillId="0" borderId="42" xfId="43" applyFont="1" applyBorder="1" applyAlignment="1" applyProtection="1">
      <alignment horizontal="left" vertical="center"/>
      <protection locked="0"/>
    </xf>
    <xf numFmtId="0" fontId="90" fillId="14" borderId="78" xfId="43" applyFont="1" applyFill="1" applyBorder="1" applyAlignment="1" applyProtection="1">
      <alignment vertical="center"/>
      <protection locked="0"/>
    </xf>
    <xf numFmtId="0" fontId="90" fillId="0" borderId="79" xfId="43" applyFont="1" applyBorder="1" applyAlignment="1" applyProtection="1">
      <alignment vertical="center"/>
      <protection locked="0"/>
    </xf>
    <xf numFmtId="0" fontId="90" fillId="0" borderId="27" xfId="43" applyFont="1" applyBorder="1" applyAlignment="1" applyProtection="1">
      <alignment vertical="center"/>
      <protection locked="0"/>
    </xf>
    <xf numFmtId="0" fontId="90" fillId="14" borderId="80" xfId="43" applyFont="1" applyFill="1" applyBorder="1" applyAlignment="1" applyProtection="1">
      <alignment vertical="center"/>
      <protection locked="0"/>
    </xf>
    <xf numFmtId="0" fontId="90" fillId="0" borderId="81" xfId="43" applyFont="1" applyBorder="1" applyAlignment="1" applyProtection="1">
      <alignment vertical="center"/>
      <protection locked="0"/>
    </xf>
    <xf numFmtId="0" fontId="90" fillId="0" borderId="40" xfId="43" applyFont="1" applyBorder="1" applyAlignment="1" applyProtection="1">
      <alignment vertical="center"/>
      <protection locked="0"/>
    </xf>
    <xf numFmtId="0" fontId="92" fillId="37" borderId="34" xfId="0" applyFont="1" applyFill="1" applyBorder="1" applyAlignment="1" applyProtection="1">
      <alignment vertical="center"/>
      <protection/>
    </xf>
    <xf numFmtId="0" fontId="0" fillId="37" borderId="76" xfId="0" applyFill="1" applyBorder="1" applyAlignment="1" applyProtection="1">
      <alignment vertical="center"/>
      <protection/>
    </xf>
    <xf numFmtId="0" fontId="0" fillId="37" borderId="19" xfId="0" applyFill="1" applyBorder="1" applyAlignment="1" applyProtection="1">
      <alignment vertical="center"/>
      <protection/>
    </xf>
    <xf numFmtId="0" fontId="90" fillId="14" borderId="82" xfId="43" applyFont="1" applyFill="1" applyBorder="1" applyAlignment="1" applyProtection="1">
      <alignment vertical="center"/>
      <protection locked="0"/>
    </xf>
    <xf numFmtId="0" fontId="90" fillId="0" borderId="83" xfId="43" applyFont="1" applyBorder="1" applyAlignment="1" applyProtection="1">
      <alignment vertical="center"/>
      <protection locked="0"/>
    </xf>
    <xf numFmtId="0" fontId="90" fillId="0" borderId="42" xfId="43" applyFont="1" applyBorder="1" applyAlignment="1" applyProtection="1">
      <alignment vertical="center"/>
      <protection locked="0"/>
    </xf>
    <xf numFmtId="0" fontId="2" fillId="14" borderId="75" xfId="43" applyFont="1" applyFill="1" applyBorder="1" applyAlignment="1" applyProtection="1">
      <alignment vertical="center" wrapText="1"/>
      <protection/>
    </xf>
    <xf numFmtId="0" fontId="0" fillId="0" borderId="51" xfId="0" applyBorder="1" applyAlignment="1" applyProtection="1">
      <alignment vertical="center" wrapText="1"/>
      <protection/>
    </xf>
    <xf numFmtId="0" fontId="0" fillId="0" borderId="57" xfId="0" applyBorder="1" applyAlignment="1" applyProtection="1">
      <alignment vertical="center" wrapText="1"/>
      <protection/>
    </xf>
    <xf numFmtId="0" fontId="90" fillId="14" borderId="78" xfId="43" applyFont="1" applyFill="1" applyBorder="1" applyAlignment="1" applyProtection="1">
      <alignment horizontal="left" vertical="center" indent="6"/>
      <protection locked="0"/>
    </xf>
    <xf numFmtId="0" fontId="90" fillId="0" borderId="79" xfId="43" applyFont="1" applyBorder="1" applyAlignment="1" applyProtection="1">
      <alignment horizontal="left" vertical="center"/>
      <protection locked="0"/>
    </xf>
    <xf numFmtId="0" fontId="90" fillId="14" borderId="80" xfId="43" applyFont="1" applyFill="1" applyBorder="1" applyAlignment="1" applyProtection="1">
      <alignment horizontal="left" vertical="center" indent="4"/>
      <protection locked="0"/>
    </xf>
    <xf numFmtId="0" fontId="90" fillId="0" borderId="81" xfId="43" applyFont="1" applyBorder="1" applyAlignment="1" applyProtection="1">
      <alignment horizontal="left" vertical="center"/>
      <protection locked="0"/>
    </xf>
    <xf numFmtId="0" fontId="101" fillId="0" borderId="0" xfId="0" applyFont="1" applyFill="1" applyBorder="1" applyAlignment="1" applyProtection="1">
      <alignment horizontal="right" vertical="center"/>
      <protection/>
    </xf>
    <xf numFmtId="0" fontId="102" fillId="0" borderId="0" xfId="0" applyFont="1" applyAlignment="1" applyProtection="1">
      <alignment horizontal="right" vertical="center"/>
      <protection/>
    </xf>
    <xf numFmtId="0" fontId="83" fillId="14" borderId="34" xfId="0" applyFont="1" applyFill="1" applyBorder="1" applyAlignment="1" applyProtection="1">
      <alignment vertical="center"/>
      <protection/>
    </xf>
    <xf numFmtId="0" fontId="0" fillId="0" borderId="76" xfId="0" applyBorder="1" applyAlignment="1">
      <alignment vertical="center"/>
    </xf>
    <xf numFmtId="0" fontId="0" fillId="0" borderId="19" xfId="0" applyBorder="1" applyAlignment="1">
      <alignment vertical="center"/>
    </xf>
    <xf numFmtId="0" fontId="5" fillId="43" borderId="82" xfId="0" applyFont="1" applyFill="1" applyBorder="1" applyAlignment="1" applyProtection="1">
      <alignment horizontal="left" vertical="center"/>
      <protection/>
    </xf>
    <xf numFmtId="0" fontId="83" fillId="0" borderId="83" xfId="0" applyFont="1" applyBorder="1" applyAlignment="1">
      <alignment horizontal="left" vertical="center"/>
    </xf>
    <xf numFmtId="0" fontId="83" fillId="0" borderId="42" xfId="0" applyFont="1" applyBorder="1" applyAlignment="1">
      <alignment horizontal="left" vertical="center"/>
    </xf>
    <xf numFmtId="0" fontId="83" fillId="0" borderId="80" xfId="0" applyFont="1" applyBorder="1" applyAlignment="1" applyProtection="1">
      <alignment vertical="center"/>
      <protection locked="0"/>
    </xf>
    <xf numFmtId="0" fontId="0" fillId="0" borderId="40" xfId="0" applyBorder="1" applyAlignment="1" applyProtection="1">
      <alignment vertical="center"/>
      <protection locked="0"/>
    </xf>
    <xf numFmtId="0" fontId="83" fillId="0" borderId="78" xfId="0" applyFont="1" applyBorder="1" applyAlignment="1" applyProtection="1">
      <alignment vertical="center"/>
      <protection locked="0"/>
    </xf>
    <xf numFmtId="0" fontId="0" fillId="0" borderId="27" xfId="0" applyBorder="1" applyAlignment="1" applyProtection="1">
      <alignment vertical="center"/>
      <protection locked="0"/>
    </xf>
    <xf numFmtId="0" fontId="92" fillId="37" borderId="84" xfId="0" applyFont="1" applyFill="1" applyBorder="1" applyAlignment="1" applyProtection="1">
      <alignment horizontal="left" vertical="center" wrapText="1"/>
      <protection/>
    </xf>
    <xf numFmtId="0" fontId="0" fillId="37" borderId="43" xfId="0" applyFill="1" applyBorder="1" applyAlignment="1" applyProtection="1">
      <alignment horizontal="left" vertical="center" wrapText="1"/>
      <protection/>
    </xf>
    <xf numFmtId="0" fontId="0" fillId="37" borderId="85"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5" fillId="14" borderId="80" xfId="0" applyFont="1" applyFill="1" applyBorder="1" applyAlignment="1" applyProtection="1">
      <alignment vertical="center"/>
      <protection/>
    </xf>
    <xf numFmtId="0" fontId="0" fillId="0" borderId="81" xfId="0" applyBorder="1" applyAlignment="1">
      <alignment vertical="center"/>
    </xf>
    <xf numFmtId="0" fontId="0" fillId="0" borderId="40" xfId="0" applyBorder="1" applyAlignment="1">
      <alignment vertical="center"/>
    </xf>
    <xf numFmtId="0" fontId="88" fillId="14" borderId="71" xfId="0" applyFont="1" applyFill="1" applyBorder="1" applyAlignment="1" applyProtection="1">
      <alignment vertical="center"/>
      <protection/>
    </xf>
    <xf numFmtId="0" fontId="88" fillId="14" borderId="40" xfId="0" applyFont="1" applyFill="1" applyBorder="1" applyAlignment="1" applyProtection="1">
      <alignment vertical="center"/>
      <protection/>
    </xf>
    <xf numFmtId="0" fontId="83" fillId="14" borderId="77" xfId="0" applyFont="1" applyFill="1" applyBorder="1" applyAlignment="1" applyProtection="1">
      <alignment vertical="center"/>
      <protection/>
    </xf>
    <xf numFmtId="0" fontId="83" fillId="14" borderId="42" xfId="0" applyFont="1" applyFill="1" applyBorder="1" applyAlignment="1" applyProtection="1">
      <alignment vertical="center"/>
      <protection/>
    </xf>
    <xf numFmtId="0" fontId="83" fillId="14" borderId="70" xfId="0" applyFont="1" applyFill="1" applyBorder="1" applyAlignment="1" applyProtection="1">
      <alignment vertical="center"/>
      <protection/>
    </xf>
    <xf numFmtId="0" fontId="83" fillId="14" borderId="27" xfId="0" applyFont="1" applyFill="1" applyBorder="1" applyAlignment="1" applyProtection="1">
      <alignment vertical="center"/>
      <protection/>
    </xf>
    <xf numFmtId="0" fontId="90" fillId="14" borderId="77" xfId="43" applyFont="1" applyFill="1" applyBorder="1" applyAlignment="1" applyProtection="1">
      <alignment vertical="center"/>
      <protection locked="0"/>
    </xf>
    <xf numFmtId="0" fontId="90" fillId="14" borderId="71" xfId="43" applyFont="1" applyFill="1" applyBorder="1" applyAlignment="1" applyProtection="1">
      <alignment vertical="center"/>
      <protection locked="0"/>
    </xf>
    <xf numFmtId="0" fontId="2" fillId="14" borderId="77" xfId="43" applyFont="1" applyFill="1" applyBorder="1" applyAlignment="1" applyProtection="1">
      <alignment vertical="center"/>
      <protection/>
    </xf>
    <xf numFmtId="0" fontId="83" fillId="0" borderId="42" xfId="0" applyFont="1" applyBorder="1" applyAlignment="1">
      <alignment vertical="center"/>
    </xf>
    <xf numFmtId="0" fontId="90" fillId="14" borderId="70" xfId="43" applyFont="1" applyFill="1" applyBorder="1" applyAlignment="1" applyProtection="1">
      <alignment vertical="center"/>
      <protection locked="0"/>
    </xf>
    <xf numFmtId="0" fontId="90" fillId="14" borderId="71" xfId="43" applyFont="1" applyFill="1" applyBorder="1" applyAlignment="1" applyProtection="1">
      <alignment/>
      <protection/>
    </xf>
    <xf numFmtId="0" fontId="90" fillId="14" borderId="40" xfId="43" applyFont="1" applyFill="1" applyBorder="1" applyAlignment="1" applyProtection="1">
      <alignment/>
      <protection/>
    </xf>
    <xf numFmtId="0" fontId="2" fillId="14" borderId="75" xfId="43" applyFont="1" applyFill="1" applyBorder="1" applyAlignment="1" applyProtection="1">
      <alignment vertical="center"/>
      <protection/>
    </xf>
    <xf numFmtId="0" fontId="0" fillId="0" borderId="57" xfId="0" applyBorder="1" applyAlignment="1" applyProtection="1">
      <alignment vertical="center"/>
      <protection/>
    </xf>
    <xf numFmtId="0" fontId="0" fillId="0" borderId="51" xfId="0" applyBorder="1" applyAlignment="1" applyProtection="1">
      <alignment vertical="center"/>
      <protection/>
    </xf>
    <xf numFmtId="0" fontId="92" fillId="37" borderId="34" xfId="0" applyFont="1" applyFill="1" applyBorder="1" applyAlignment="1" applyProtection="1">
      <alignment horizontal="left" vertical="center"/>
      <protection/>
    </xf>
    <xf numFmtId="0" fontId="0" fillId="0" borderId="76" xfId="0" applyBorder="1" applyAlignment="1" applyProtection="1">
      <alignment horizontal="left" vertical="center"/>
      <protection/>
    </xf>
    <xf numFmtId="0" fontId="0" fillId="0" borderId="19" xfId="0" applyBorder="1" applyAlignment="1" applyProtection="1">
      <alignment horizontal="left" vertical="center"/>
      <protection/>
    </xf>
    <xf numFmtId="0" fontId="83" fillId="0" borderId="71" xfId="0" applyFont="1" applyBorder="1" applyAlignment="1" applyProtection="1">
      <alignment vertical="center" wrapText="1"/>
      <protection/>
    </xf>
    <xf numFmtId="0" fontId="0" fillId="0" borderId="40" xfId="0" applyBorder="1" applyAlignment="1" applyProtection="1">
      <alignment vertical="center" wrapText="1"/>
      <protection/>
    </xf>
    <xf numFmtId="0" fontId="0" fillId="37" borderId="76" xfId="0" applyFill="1" applyBorder="1" applyAlignment="1" applyProtection="1">
      <alignment horizontal="left" vertical="center"/>
      <protection/>
    </xf>
    <xf numFmtId="0" fontId="0" fillId="37" borderId="19" xfId="0" applyFill="1" applyBorder="1" applyAlignment="1" applyProtection="1">
      <alignment horizontal="left" vertical="center"/>
      <protection/>
    </xf>
    <xf numFmtId="0" fontId="92" fillId="37" borderId="84" xfId="0" applyFont="1" applyFill="1" applyBorder="1" applyAlignment="1" applyProtection="1">
      <alignment horizontal="left" vertical="center"/>
      <protection/>
    </xf>
    <xf numFmtId="0" fontId="0" fillId="37" borderId="43" xfId="0" applyFill="1" applyBorder="1" applyAlignment="1" applyProtection="1">
      <alignment horizontal="left" vertical="center"/>
      <protection/>
    </xf>
    <xf numFmtId="0" fontId="0" fillId="37" borderId="85"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103" fillId="43" borderId="78" xfId="43" applyFont="1" applyFill="1" applyBorder="1" applyAlignment="1" applyProtection="1">
      <alignment horizontal="left" vertical="center" indent="2"/>
      <protection locked="0"/>
    </xf>
    <xf numFmtId="0" fontId="103" fillId="0" borderId="79" xfId="43" applyFont="1" applyBorder="1" applyAlignment="1" applyProtection="1">
      <alignment horizontal="left" vertical="center" indent="2"/>
      <protection locked="0"/>
    </xf>
    <xf numFmtId="0" fontId="103" fillId="0" borderId="27" xfId="43" applyFont="1" applyBorder="1" applyAlignment="1" applyProtection="1">
      <alignment horizontal="left" vertical="center" indent="2"/>
      <protection locked="0"/>
    </xf>
    <xf numFmtId="0" fontId="90" fillId="14" borderId="78" xfId="43" applyFont="1" applyFill="1" applyBorder="1" applyAlignment="1" applyProtection="1">
      <alignment horizontal="left" vertical="center" indent="4"/>
      <protection locked="0"/>
    </xf>
    <xf numFmtId="0" fontId="90" fillId="0" borderId="79" xfId="43" applyFont="1" applyBorder="1" applyAlignment="1" applyProtection="1">
      <alignment horizontal="left" vertical="center" indent="4"/>
      <protection locked="0"/>
    </xf>
    <xf numFmtId="0" fontId="90" fillId="0" borderId="27" xfId="43" applyFont="1" applyBorder="1" applyAlignment="1" applyProtection="1">
      <alignment horizontal="left" vertical="center" indent="4"/>
      <protection locked="0"/>
    </xf>
    <xf numFmtId="0" fontId="5" fillId="14" borderId="78" xfId="0" applyFont="1" applyFill="1" applyBorder="1" applyAlignment="1" applyProtection="1">
      <alignment horizontal="left" vertical="center" indent="2"/>
      <protection/>
    </xf>
    <xf numFmtId="0" fontId="83" fillId="0" borderId="79" xfId="0" applyFont="1" applyBorder="1" applyAlignment="1">
      <alignment horizontal="left" vertical="center"/>
    </xf>
    <xf numFmtId="0" fontId="83" fillId="0" borderId="27" xfId="0" applyFont="1" applyBorder="1" applyAlignment="1">
      <alignment horizontal="left" vertical="center"/>
    </xf>
    <xf numFmtId="0" fontId="83" fillId="0" borderId="70" xfId="0" applyFont="1" applyBorder="1" applyAlignment="1" applyProtection="1">
      <alignment vertical="center" wrapText="1"/>
      <protection/>
    </xf>
    <xf numFmtId="0" fontId="0" fillId="0" borderId="27" xfId="0" applyBorder="1" applyAlignment="1" applyProtection="1">
      <alignment vertical="center" wrapText="1"/>
      <protection/>
    </xf>
    <xf numFmtId="0" fontId="92" fillId="37" borderId="34" xfId="0" applyFont="1" applyFill="1" applyBorder="1" applyAlignment="1" applyProtection="1">
      <alignment horizontal="left" vertical="center" wrapText="1"/>
      <protection/>
    </xf>
    <xf numFmtId="0" fontId="0" fillId="37" borderId="76" xfId="0" applyFill="1" applyBorder="1" applyAlignment="1" applyProtection="1">
      <alignment horizontal="left" vertical="center" wrapText="1"/>
      <protection/>
    </xf>
    <xf numFmtId="0" fontId="0" fillId="37" borderId="19" xfId="0" applyFill="1" applyBorder="1" applyAlignment="1" applyProtection="1">
      <alignment horizontal="left" vertical="center" wrapText="1"/>
      <protection/>
    </xf>
    <xf numFmtId="0" fontId="83" fillId="43" borderId="86" xfId="0" applyFont="1" applyFill="1" applyBorder="1" applyAlignment="1" applyProtection="1">
      <alignment horizontal="center" vertical="center" wrapText="1"/>
      <protection/>
    </xf>
    <xf numFmtId="0" fontId="0" fillId="0" borderId="65" xfId="0" applyBorder="1" applyAlignment="1" applyProtection="1">
      <alignment horizontal="center" vertical="center" wrapText="1"/>
      <protection/>
    </xf>
    <xf numFmtId="0" fontId="0" fillId="0" borderId="27" xfId="0" applyBorder="1" applyAlignment="1">
      <alignment vertical="center"/>
    </xf>
    <xf numFmtId="0" fontId="88" fillId="44" borderId="80" xfId="0" applyFont="1" applyFill="1"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83" fillId="43" borderId="87" xfId="0" applyFont="1" applyFill="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83" fillId="43" borderId="88" xfId="0" applyFont="1" applyFill="1" applyBorder="1" applyAlignment="1" applyProtection="1">
      <alignment horizontal="center" vertical="center" wrapText="1"/>
      <protection/>
    </xf>
    <xf numFmtId="0" fontId="0" fillId="0" borderId="86" xfId="0" applyBorder="1" applyAlignment="1" applyProtection="1">
      <alignment horizontal="center" vertical="center" wrapText="1"/>
      <protection/>
    </xf>
    <xf numFmtId="0" fontId="0" fillId="43" borderId="31" xfId="0" applyFill="1" applyBorder="1" applyAlignment="1" applyProtection="1">
      <alignment horizontal="center" vertical="center" wrapText="1"/>
      <protection/>
    </xf>
    <xf numFmtId="0" fontId="83" fillId="0" borderId="77" xfId="0" applyFont="1" applyBorder="1" applyAlignment="1" applyProtection="1">
      <alignment vertical="center" wrapText="1"/>
      <protection/>
    </xf>
    <xf numFmtId="0" fontId="0" fillId="0" borderId="42" xfId="0" applyBorder="1" applyAlignment="1" applyProtection="1">
      <alignment vertical="center" wrapText="1"/>
      <protection/>
    </xf>
    <xf numFmtId="0" fontId="92" fillId="37" borderId="34" xfId="43" applyFont="1" applyFill="1" applyBorder="1" applyAlignment="1" applyProtection="1">
      <alignment vertical="center"/>
      <protection/>
    </xf>
    <xf numFmtId="0" fontId="92" fillId="0" borderId="76" xfId="43" applyFont="1" applyBorder="1" applyAlignment="1" applyProtection="1">
      <alignment vertical="center"/>
      <protection/>
    </xf>
    <xf numFmtId="0" fontId="92" fillId="0" borderId="19" xfId="43" applyFont="1" applyBorder="1" applyAlignment="1" applyProtection="1">
      <alignment vertical="center"/>
      <protection/>
    </xf>
    <xf numFmtId="0" fontId="0" fillId="0" borderId="43" xfId="0" applyBorder="1" applyAlignment="1" applyProtection="1">
      <alignment horizontal="left" vertical="center"/>
      <protection/>
    </xf>
    <xf numFmtId="0" fontId="0" fillId="0" borderId="85" xfId="0" applyBorder="1" applyAlignment="1" applyProtection="1">
      <alignment horizontal="left" vertical="center"/>
      <protection/>
    </xf>
    <xf numFmtId="0" fontId="0" fillId="0" borderId="37" xfId="0" applyBorder="1" applyAlignment="1" applyProtection="1">
      <alignment horizontal="left" vertical="center"/>
      <protection/>
    </xf>
    <xf numFmtId="0" fontId="0" fillId="0" borderId="36" xfId="0" applyBorder="1" applyAlignment="1" applyProtection="1">
      <alignment horizontal="left" vertical="center"/>
      <protection/>
    </xf>
    <xf numFmtId="0" fontId="0" fillId="0" borderId="38" xfId="0" applyBorder="1" applyAlignment="1" applyProtection="1">
      <alignment horizontal="left" vertical="center"/>
      <protection/>
    </xf>
    <xf numFmtId="0" fontId="83" fillId="14" borderId="75" xfId="0" applyFont="1" applyFill="1" applyBorder="1" applyAlignment="1" applyProtection="1">
      <alignment vertical="center"/>
      <protection/>
    </xf>
    <xf numFmtId="0" fontId="83" fillId="0" borderId="82" xfId="0" applyFont="1" applyBorder="1" applyAlignment="1" applyProtection="1">
      <alignment vertical="center"/>
      <protection locked="0"/>
    </xf>
    <xf numFmtId="0" fontId="0" fillId="0" borderId="42" xfId="0" applyBorder="1" applyAlignment="1" applyProtection="1">
      <alignment vertical="center"/>
      <protection locked="0"/>
    </xf>
    <xf numFmtId="0" fontId="0" fillId="0" borderId="42" xfId="0" applyBorder="1" applyAlignment="1">
      <alignment vertical="center"/>
    </xf>
    <xf numFmtId="0" fontId="90" fillId="39" borderId="89" xfId="43" applyFont="1" applyFill="1" applyBorder="1" applyAlignment="1" applyProtection="1">
      <alignment horizontal="center"/>
      <protection locked="0"/>
    </xf>
    <xf numFmtId="0" fontId="90" fillId="39" borderId="90" xfId="43" applyFont="1" applyFill="1" applyBorder="1" applyAlignment="1" applyProtection="1">
      <alignment horizontal="center"/>
      <protection locked="0"/>
    </xf>
    <xf numFmtId="0" fontId="90" fillId="39" borderId="91" xfId="43" applyFont="1" applyFill="1" applyBorder="1" applyAlignment="1" applyProtection="1">
      <alignment horizontal="center"/>
      <protection locked="0"/>
    </xf>
    <xf numFmtId="0" fontId="0" fillId="0" borderId="37" xfId="0" applyBorder="1" applyAlignment="1" applyProtection="1">
      <alignment vertical="center" wrapText="1"/>
      <protection/>
    </xf>
    <xf numFmtId="0" fontId="92" fillId="33" borderId="82" xfId="0" applyFont="1" applyFill="1" applyBorder="1" applyAlignment="1" applyProtection="1">
      <alignment horizontal="left" vertical="center" wrapText="1"/>
      <protection/>
    </xf>
    <xf numFmtId="0" fontId="0" fillId="0" borderId="42" xfId="0" applyBorder="1" applyAlignment="1" applyProtection="1">
      <alignment horizontal="left" vertical="center" wrapText="1"/>
      <protection/>
    </xf>
    <xf numFmtId="0" fontId="0" fillId="0" borderId="83" xfId="0" applyBorder="1" applyAlignment="1">
      <alignment horizontal="left" vertical="center"/>
    </xf>
    <xf numFmtId="0" fontId="0" fillId="0" borderId="42" xfId="0" applyBorder="1" applyAlignment="1">
      <alignment horizontal="left" vertical="center"/>
    </xf>
    <xf numFmtId="0" fontId="104" fillId="43" borderId="78" xfId="43" applyFont="1" applyFill="1" applyBorder="1" applyAlignment="1" applyProtection="1">
      <alignment horizontal="left" vertical="center" indent="2"/>
      <protection locked="0"/>
    </xf>
    <xf numFmtId="0" fontId="104" fillId="0" borderId="79" xfId="43" applyFont="1" applyBorder="1" applyAlignment="1" applyProtection="1">
      <alignment horizontal="left" vertical="center" indent="2"/>
      <protection locked="0"/>
    </xf>
    <xf numFmtId="0" fontId="104" fillId="0" borderId="27" xfId="43" applyFont="1" applyBorder="1" applyAlignment="1" applyProtection="1">
      <alignment horizontal="left" vertical="center" indent="2"/>
      <protection locked="0"/>
    </xf>
    <xf numFmtId="0" fontId="0" fillId="0" borderId="79" xfId="0" applyBorder="1" applyAlignment="1">
      <alignment horizontal="left" vertical="center"/>
    </xf>
    <xf numFmtId="0" fontId="0" fillId="0" borderId="27" xfId="0" applyBorder="1" applyAlignment="1">
      <alignment horizontal="left" vertical="center"/>
    </xf>
    <xf numFmtId="0" fontId="83" fillId="0" borderId="81" xfId="0" applyFont="1" applyBorder="1" applyAlignment="1">
      <alignment vertical="center"/>
    </xf>
    <xf numFmtId="0" fontId="83" fillId="0" borderId="40" xfId="0" applyFont="1" applyBorder="1" applyAlignment="1">
      <alignment vertical="center"/>
    </xf>
    <xf numFmtId="0" fontId="90" fillId="14" borderId="82" xfId="43" applyFont="1" applyFill="1" applyBorder="1" applyAlignment="1" applyProtection="1">
      <alignment horizontal="left" vertical="center"/>
      <protection/>
    </xf>
    <xf numFmtId="0" fontId="0" fillId="0" borderId="83" xfId="0" applyBorder="1" applyAlignment="1" applyProtection="1">
      <alignment horizontal="left" vertical="center"/>
      <protection/>
    </xf>
    <xf numFmtId="0" fontId="0" fillId="0" borderId="42" xfId="0" applyBorder="1" applyAlignment="1" applyProtection="1">
      <alignment horizontal="left" vertical="center"/>
      <protection/>
    </xf>
    <xf numFmtId="0" fontId="90" fillId="14" borderId="78" xfId="43" applyFont="1" applyFill="1" applyBorder="1" applyAlignment="1" applyProtection="1">
      <alignment horizontal="left" vertical="center" indent="6"/>
      <protection/>
    </xf>
    <xf numFmtId="0" fontId="0" fillId="0" borderId="79" xfId="0" applyBorder="1" applyAlignment="1" applyProtection="1">
      <alignment horizontal="left" vertical="center" indent="6"/>
      <protection/>
    </xf>
    <xf numFmtId="0" fontId="0" fillId="0" borderId="27" xfId="0" applyBorder="1" applyAlignment="1" applyProtection="1">
      <alignment horizontal="left" vertical="center" indent="6"/>
      <protection/>
    </xf>
    <xf numFmtId="0" fontId="90" fillId="14" borderId="78" xfId="43" applyFont="1" applyFill="1" applyBorder="1" applyAlignment="1" applyProtection="1">
      <alignment horizontal="left" vertical="center" indent="3"/>
      <protection/>
    </xf>
    <xf numFmtId="0" fontId="0" fillId="0" borderId="79" xfId="0" applyBorder="1" applyAlignment="1" applyProtection="1">
      <alignment horizontal="left" vertical="center" indent="3"/>
      <protection/>
    </xf>
    <xf numFmtId="0" fontId="0" fillId="0" borderId="27" xfId="0" applyBorder="1" applyAlignment="1" applyProtection="1">
      <alignment horizontal="left" vertical="center" indent="3"/>
      <protection/>
    </xf>
    <xf numFmtId="0" fontId="83" fillId="0" borderId="79" xfId="0" applyFont="1" applyBorder="1" applyAlignment="1" applyProtection="1">
      <alignment horizontal="left" vertical="center"/>
      <protection/>
    </xf>
    <xf numFmtId="0" fontId="83" fillId="0" borderId="27" xfId="0" applyFont="1" applyBorder="1" applyAlignment="1" applyProtection="1">
      <alignment horizontal="left" vertical="center"/>
      <protection/>
    </xf>
    <xf numFmtId="0" fontId="90" fillId="14" borderId="80" xfId="43" applyFont="1" applyFill="1" applyBorder="1" applyAlignment="1" applyProtection="1">
      <alignment horizontal="left" vertical="center" indent="4"/>
      <protection/>
    </xf>
    <xf numFmtId="0" fontId="83" fillId="0" borderId="81" xfId="0" applyFont="1" applyBorder="1" applyAlignment="1" applyProtection="1">
      <alignment horizontal="left" vertical="center"/>
      <protection/>
    </xf>
    <xf numFmtId="0" fontId="83" fillId="0" borderId="40" xfId="0" applyFont="1" applyBorder="1" applyAlignment="1" applyProtection="1">
      <alignment horizontal="left" vertical="center"/>
      <protection/>
    </xf>
    <xf numFmtId="0" fontId="103" fillId="14" borderId="82" xfId="43" applyFont="1" applyFill="1" applyBorder="1" applyAlignment="1" applyProtection="1">
      <alignment horizontal="left" vertical="center"/>
      <protection/>
    </xf>
    <xf numFmtId="0" fontId="90" fillId="14" borderId="78" xfId="43" applyFont="1" applyFill="1" applyBorder="1" applyAlignment="1" applyProtection="1">
      <alignment horizontal="left" vertical="center" indent="2"/>
      <protection/>
    </xf>
    <xf numFmtId="0" fontId="0" fillId="0" borderId="79" xfId="0" applyBorder="1" applyAlignment="1" applyProtection="1">
      <alignment horizontal="left" vertical="center"/>
      <protection/>
    </xf>
    <xf numFmtId="0" fontId="0" fillId="0" borderId="27" xfId="0" applyBorder="1" applyAlignment="1" applyProtection="1">
      <alignment horizontal="left" vertical="center"/>
      <protection/>
    </xf>
    <xf numFmtId="0" fontId="90" fillId="14" borderId="80" xfId="43" applyFont="1" applyFill="1" applyBorder="1" applyAlignment="1" applyProtection="1">
      <alignment horizontal="left" vertical="center" indent="2"/>
      <protection/>
    </xf>
    <xf numFmtId="0" fontId="0" fillId="0" borderId="81" xfId="0" applyBorder="1" applyAlignment="1" applyProtection="1">
      <alignment horizontal="left" vertical="center"/>
      <protection/>
    </xf>
    <xf numFmtId="0" fontId="0" fillId="0" borderId="40" xfId="0" applyBorder="1" applyAlignment="1" applyProtection="1">
      <alignment horizontal="left" vertical="center"/>
      <protection/>
    </xf>
    <xf numFmtId="0" fontId="90" fillId="14" borderId="78" xfId="43" applyFont="1" applyFill="1" applyBorder="1" applyAlignment="1" applyProtection="1">
      <alignment horizontal="left" vertical="center" indent="4"/>
      <protection/>
    </xf>
    <xf numFmtId="0" fontId="90" fillId="0" borderId="79" xfId="43" applyFont="1" applyBorder="1" applyAlignment="1" applyProtection="1">
      <alignment horizontal="left" vertical="center"/>
      <protection/>
    </xf>
    <xf numFmtId="0" fontId="90" fillId="0" borderId="27" xfId="43" applyFont="1" applyBorder="1" applyAlignment="1" applyProtection="1">
      <alignment horizontal="left" vertical="center"/>
      <protection/>
    </xf>
    <xf numFmtId="0" fontId="90" fillId="0" borderId="83" xfId="43" applyFont="1" applyBorder="1" applyAlignment="1" applyProtection="1">
      <alignment horizontal="left" vertical="center"/>
      <protection/>
    </xf>
    <xf numFmtId="0" fontId="90" fillId="0" borderId="42" xfId="43" applyFont="1" applyBorder="1" applyAlignment="1" applyProtection="1">
      <alignment horizontal="left" vertical="center"/>
      <protection/>
    </xf>
    <xf numFmtId="0" fontId="2" fillId="14" borderId="78" xfId="43" applyFont="1" applyFill="1" applyBorder="1" applyAlignment="1" applyProtection="1">
      <alignment horizontal="left" vertical="center" indent="4"/>
      <protection/>
    </xf>
    <xf numFmtId="0" fontId="2" fillId="0" borderId="79" xfId="0" applyFont="1" applyBorder="1" applyAlignment="1" applyProtection="1">
      <alignment horizontal="left" vertical="center"/>
      <protection/>
    </xf>
    <xf numFmtId="0" fontId="2" fillId="0" borderId="27" xfId="0" applyFont="1" applyBorder="1" applyAlignment="1" applyProtection="1">
      <alignment horizontal="left" vertical="center"/>
      <protection/>
    </xf>
    <xf numFmtId="0" fontId="2" fillId="14" borderId="34" xfId="0" applyFont="1" applyFill="1" applyBorder="1" applyAlignment="1" applyProtection="1">
      <alignment vertical="center"/>
      <protection/>
    </xf>
    <xf numFmtId="0" fontId="0" fillId="0" borderId="76" xfId="0" applyBorder="1" applyAlignment="1" applyProtection="1">
      <alignment vertical="center"/>
      <protection/>
    </xf>
    <xf numFmtId="0" fontId="0" fillId="0" borderId="19" xfId="0" applyBorder="1" applyAlignment="1" applyProtection="1">
      <alignment vertical="center"/>
      <protection/>
    </xf>
    <xf numFmtId="0" fontId="67" fillId="14" borderId="70" xfId="43" applyFill="1" applyBorder="1" applyAlignment="1" applyProtection="1">
      <alignment vertical="center"/>
      <protection locked="0"/>
    </xf>
    <xf numFmtId="0" fontId="67" fillId="0" borderId="27" xfId="43" applyBorder="1" applyAlignment="1" applyProtection="1">
      <alignment vertical="center"/>
      <protection locked="0"/>
    </xf>
    <xf numFmtId="0" fontId="90" fillId="14" borderId="40" xfId="43" applyFont="1" applyFill="1" applyBorder="1" applyAlignment="1" applyProtection="1">
      <alignment vertical="center"/>
      <protection locked="0"/>
    </xf>
    <xf numFmtId="0" fontId="5" fillId="44" borderId="34" xfId="0" applyFont="1" applyFill="1" applyBorder="1" applyAlignment="1" applyProtection="1">
      <alignment vertical="center" wrapText="1"/>
      <protection/>
    </xf>
    <xf numFmtId="0" fontId="0" fillId="44" borderId="76" xfId="0" applyFill="1" applyBorder="1" applyAlignment="1" applyProtection="1">
      <alignment vertical="center" wrapText="1"/>
      <protection/>
    </xf>
    <xf numFmtId="0" fontId="0" fillId="44" borderId="19" xfId="0" applyFill="1" applyBorder="1" applyAlignment="1" applyProtection="1">
      <alignment vertical="center" wrapText="1"/>
      <protection/>
    </xf>
    <xf numFmtId="0" fontId="92" fillId="37" borderId="76" xfId="0" applyFont="1" applyFill="1" applyBorder="1" applyAlignment="1" applyProtection="1">
      <alignment vertical="center"/>
      <protection/>
    </xf>
    <xf numFmtId="0" fontId="92" fillId="37" borderId="19" xfId="0" applyFont="1" applyFill="1" applyBorder="1" applyAlignment="1" applyProtection="1">
      <alignment vertical="center"/>
      <protection/>
    </xf>
    <xf numFmtId="0" fontId="90" fillId="14" borderId="80" xfId="43" applyFont="1" applyFill="1" applyBorder="1" applyAlignment="1" applyProtection="1">
      <alignment horizontal="left" vertical="center"/>
      <protection/>
    </xf>
    <xf numFmtId="0" fontId="5" fillId="44" borderId="84" xfId="0" applyFont="1" applyFill="1" applyBorder="1" applyAlignment="1" applyProtection="1">
      <alignment horizontal="left" vertical="center" wrapText="1"/>
      <protection/>
    </xf>
    <xf numFmtId="0" fontId="0" fillId="44" borderId="43" xfId="0" applyFill="1" applyBorder="1" applyAlignment="1" applyProtection="1">
      <alignment horizontal="left" vertical="center" wrapText="1"/>
      <protection/>
    </xf>
    <xf numFmtId="0" fontId="0" fillId="44" borderId="85" xfId="0" applyFill="1" applyBorder="1" applyAlignment="1" applyProtection="1">
      <alignment horizontal="left" vertical="center" wrapText="1"/>
      <protection/>
    </xf>
    <xf numFmtId="0" fontId="0" fillId="44" borderId="37" xfId="0" applyFill="1" applyBorder="1" applyAlignment="1" applyProtection="1">
      <alignment horizontal="left" vertical="center" wrapText="1"/>
      <protection/>
    </xf>
    <xf numFmtId="0" fontId="0" fillId="44" borderId="36" xfId="0" applyFill="1" applyBorder="1" applyAlignment="1" applyProtection="1">
      <alignment horizontal="left" vertical="center" wrapText="1"/>
      <protection/>
    </xf>
    <xf numFmtId="0" fontId="0" fillId="44" borderId="38" xfId="0" applyFill="1" applyBorder="1" applyAlignment="1" applyProtection="1">
      <alignment horizontal="left" vertical="center" wrapText="1"/>
      <protection/>
    </xf>
    <xf numFmtId="0" fontId="2" fillId="14" borderId="51" xfId="43" applyFont="1" applyFill="1" applyBorder="1" applyAlignment="1" applyProtection="1">
      <alignment vertical="center"/>
      <protection/>
    </xf>
    <xf numFmtId="0" fontId="90" fillId="14" borderId="15" xfId="43" applyFont="1" applyFill="1" applyBorder="1" applyAlignment="1" applyProtection="1">
      <alignment horizontal="center" vertical="center" wrapText="1"/>
      <protection locked="0"/>
    </xf>
    <xf numFmtId="0" fontId="90" fillId="14" borderId="13" xfId="43" applyFont="1" applyFill="1" applyBorder="1" applyAlignment="1" applyProtection="1">
      <alignment horizontal="center" vertical="center" wrapText="1"/>
      <protection locked="0"/>
    </xf>
    <xf numFmtId="0" fontId="2" fillId="14" borderId="53" xfId="0" applyFont="1" applyFill="1" applyBorder="1" applyAlignment="1" applyProtection="1">
      <alignment horizontal="center" vertical="center"/>
      <protection/>
    </xf>
    <xf numFmtId="0" fontId="2" fillId="14" borderId="77" xfId="0" applyFont="1" applyFill="1" applyBorder="1" applyAlignment="1" applyProtection="1">
      <alignment horizontal="center" vertical="center"/>
      <protection/>
    </xf>
    <xf numFmtId="0" fontId="90" fillId="14" borderId="15" xfId="43" applyFont="1" applyFill="1" applyBorder="1" applyAlignment="1" applyProtection="1">
      <alignment horizontal="center" vertical="center"/>
      <protection locked="0"/>
    </xf>
    <xf numFmtId="0" fontId="90" fillId="14" borderId="70" xfId="43" applyFont="1" applyFill="1" applyBorder="1" applyAlignment="1" applyProtection="1">
      <alignment horizontal="center" vertical="center"/>
      <protection locked="0"/>
    </xf>
    <xf numFmtId="0" fontId="90" fillId="14" borderId="28" xfId="43" applyFont="1" applyFill="1" applyBorder="1" applyAlignment="1" applyProtection="1">
      <alignment horizontal="center" vertical="center" wrapText="1"/>
      <protection locked="0"/>
    </xf>
    <xf numFmtId="0" fontId="90" fillId="14" borderId="17" xfId="43" applyFont="1" applyFill="1" applyBorder="1" applyAlignment="1" applyProtection="1">
      <alignment horizontal="center" vertical="center" wrapText="1"/>
      <protection locked="0"/>
    </xf>
    <xf numFmtId="0" fontId="90" fillId="14" borderId="18" xfId="43" applyFont="1" applyFill="1" applyBorder="1" applyAlignment="1" applyProtection="1">
      <alignment horizontal="center" vertical="center" wrapText="1"/>
      <protection locked="0"/>
    </xf>
    <xf numFmtId="0" fontId="2" fillId="14" borderId="15" xfId="0" applyFont="1" applyFill="1" applyBorder="1" applyAlignment="1" applyProtection="1">
      <alignment horizontal="center" vertical="center" wrapText="1"/>
      <protection/>
    </xf>
    <xf numFmtId="0" fontId="2" fillId="14" borderId="13" xfId="0" applyFont="1" applyFill="1" applyBorder="1" applyAlignment="1" applyProtection="1">
      <alignment horizontal="center" vertical="center" wrapText="1"/>
      <protection/>
    </xf>
    <xf numFmtId="0" fontId="83" fillId="0" borderId="0" xfId="0" applyFont="1" applyFill="1" applyAlignment="1" applyProtection="1">
      <alignment wrapText="1"/>
      <protection/>
    </xf>
    <xf numFmtId="0" fontId="0" fillId="0" borderId="0" xfId="0" applyAlignment="1">
      <alignment wrapText="1"/>
    </xf>
    <xf numFmtId="0" fontId="92" fillId="33" borderId="75" xfId="0" applyFont="1" applyFill="1" applyBorder="1" applyAlignment="1" applyProtection="1">
      <alignment horizontal="left" vertical="center" wrapText="1"/>
      <protection/>
    </xf>
    <xf numFmtId="0" fontId="92" fillId="33" borderId="57" xfId="0" applyFont="1" applyFill="1" applyBorder="1" applyAlignment="1" applyProtection="1">
      <alignment horizontal="left" vertical="center" wrapText="1"/>
      <protection/>
    </xf>
    <xf numFmtId="0" fontId="60" fillId="41" borderId="0" xfId="0" applyFont="1" applyFill="1" applyBorder="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2">
    <dxf>
      <font>
        <b/>
        <i val="0"/>
        <strike/>
        <color rgb="FFFF0000"/>
      </font>
    </dxf>
    <dxf>
      <font>
        <b/>
        <i val="0"/>
        <strike/>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1</xdr:col>
      <xdr:colOff>1104900</xdr:colOff>
      <xdr:row>3</xdr:row>
      <xdr:rowOff>28575</xdr:rowOff>
    </xdr:to>
    <xdr:pic>
      <xdr:nvPicPr>
        <xdr:cNvPr id="1" name="Picture 1" descr="Logo"/>
        <xdr:cNvPicPr preferRelativeResize="1">
          <a:picLocks noChangeAspect="1"/>
        </xdr:cNvPicPr>
      </xdr:nvPicPr>
      <xdr:blipFill>
        <a:blip r:embed="rId1"/>
        <a:stretch>
          <a:fillRect/>
        </a:stretch>
      </xdr:blipFill>
      <xdr:spPr>
        <a:xfrm>
          <a:off x="180975" y="47625"/>
          <a:ext cx="1104900" cy="495300"/>
        </a:xfrm>
        <a:prstGeom prst="rect">
          <a:avLst/>
        </a:prstGeom>
        <a:noFill/>
        <a:ln w="9525" cmpd="sng">
          <a:noFill/>
        </a:ln>
      </xdr:spPr>
    </xdr:pic>
    <xdr:clientData/>
  </xdr:twoCellAnchor>
  <xdr:twoCellAnchor>
    <xdr:from>
      <xdr:col>6</xdr:col>
      <xdr:colOff>0</xdr:colOff>
      <xdr:row>0</xdr:row>
      <xdr:rowOff>28575</xdr:rowOff>
    </xdr:from>
    <xdr:to>
      <xdr:col>10</xdr:col>
      <xdr:colOff>533400</xdr:colOff>
      <xdr:row>23</xdr:row>
      <xdr:rowOff>323850</xdr:rowOff>
    </xdr:to>
    <xdr:sp>
      <xdr:nvSpPr>
        <xdr:cNvPr id="2" name="2 CuadroTexto"/>
        <xdr:cNvSpPr txBox="1">
          <a:spLocks noChangeArrowheads="1"/>
        </xdr:cNvSpPr>
      </xdr:nvSpPr>
      <xdr:spPr>
        <a:xfrm>
          <a:off x="7410450" y="28575"/>
          <a:ext cx="2971800" cy="7439025"/>
        </a:xfrm>
        <a:prstGeom prst="rect">
          <a:avLst/>
        </a:prstGeom>
        <a:solidFill>
          <a:srgbClr val="DCE6F2"/>
        </a:solidFill>
        <a:ln w="19050" cmpd="sng">
          <a:solidFill>
            <a:srgbClr val="002060"/>
          </a:solidFill>
          <a:headEnd type="none"/>
          <a:tailEnd type="none"/>
        </a:ln>
      </xdr:spPr>
      <xdr:txBody>
        <a:bodyPr vertOverflow="clip" wrap="square" lIns="91440" tIns="45720" rIns="91440" bIns="45720"/>
        <a:p>
          <a:pPr algn="l">
            <a:defRPr/>
          </a:pPr>
          <a:r>
            <a:rPr lang="en-US" cap="none" sz="1000" b="1" i="0" u="none" baseline="0">
              <a:solidFill>
                <a:srgbClr val="FF0000"/>
              </a:solidFill>
              <a:latin typeface="Arial"/>
              <a:ea typeface="Arial"/>
              <a:cs typeface="Arial"/>
            </a:rPr>
            <a:t>Общие инструкции</a:t>
          </a:r>
          <a:r>
            <a:rPr lang="en-US" cap="none" sz="1000" b="1"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Чтобы </a:t>
          </a:r>
          <a:r>
            <a:rPr lang="en-US" cap="none" sz="1000" b="1" i="0" u="sng" baseline="0">
              <a:solidFill>
                <a:srgbClr val="000000"/>
              </a:solidFill>
              <a:latin typeface="Arial"/>
              <a:ea typeface="Arial"/>
              <a:cs typeface="Arial"/>
            </a:rPr>
            <a:t>правильно заполнить </a:t>
          </a:r>
          <a:r>
            <a:rPr lang="en-US" cap="none" sz="1000" b="1" i="0" u="none" baseline="0">
              <a:solidFill>
                <a:srgbClr val="000000"/>
              </a:solidFill>
              <a:latin typeface="Arial"/>
              <a:ea typeface="Arial"/>
              <a:cs typeface="Arial"/>
            </a:rPr>
            <a:t>эту форму</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Не вставляйте ссылки или вложения, связанные с внешними файлами и папками в этот документ.</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t>
          </a:r>
          <a:r>
            <a:rPr lang="en-US" cap="none" sz="1000" b="0" i="0" u="none" baseline="0">
              <a:solidFill>
                <a:srgbClr val="000000"/>
              </a:solidFill>
              <a:latin typeface="Arial"/>
              <a:ea typeface="Arial"/>
              <a:cs typeface="Arial"/>
            </a:rPr>
            <a:t>Не пишите на ячейк</a:t>
          </a:r>
          <a:r>
            <a:rPr lang="en-US" cap="none" sz="1000" b="0" i="0" u="none" baseline="0">
              <a:solidFill>
                <a:srgbClr val="000000"/>
              </a:solidFill>
              <a:latin typeface="Arial"/>
              <a:ea typeface="Arial"/>
              <a:cs typeface="Arial"/>
            </a:rPr>
            <a:t>ах</a:t>
          </a:r>
          <a:r>
            <a:rPr lang="en-US" cap="none" sz="1000" b="0" i="0" u="none" baseline="0">
              <a:solidFill>
                <a:srgbClr val="000000"/>
              </a:solidFill>
              <a:latin typeface="Arial"/>
              <a:ea typeface="Arial"/>
              <a:cs typeface="Arial"/>
            </a:rPr>
            <a:t>, содержащие формулы или проверки (текст красным цветом)</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t>
          </a:r>
          <a:r>
            <a:rPr lang="en-US" cap="none" sz="1000" b="0" i="0" u="none" baseline="0">
              <a:solidFill>
                <a:srgbClr val="000000"/>
              </a:solidFill>
              <a:latin typeface="Arial"/>
              <a:ea typeface="Arial"/>
              <a:cs typeface="Arial"/>
            </a:rPr>
            <a:t>Не в</a:t>
          </a:r>
          <a:r>
            <a:rPr lang="en-US" cap="none" sz="1000" b="0" i="0" u="none" baseline="0">
              <a:solidFill>
                <a:srgbClr val="000000"/>
              </a:solidFill>
              <a:latin typeface="Arial"/>
              <a:ea typeface="Arial"/>
              <a:cs typeface="Arial"/>
            </a:rPr>
            <a:t>в</a:t>
          </a:r>
          <a:r>
            <a:rPr lang="en-US" cap="none" sz="1000" b="0" i="0" u="none" baseline="0">
              <a:solidFill>
                <a:srgbClr val="000000"/>
              </a:solidFill>
              <a:latin typeface="Arial"/>
              <a:ea typeface="Arial"/>
              <a:cs typeface="Arial"/>
            </a:rPr>
            <a:t>одите  десятичные</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числа</a:t>
          </a:r>
          <a:r>
            <a:rPr lang="en-US" cap="none" sz="1000" b="0" i="0" u="none" baseline="0">
              <a:solidFill>
                <a:srgbClr val="000000"/>
              </a:solidFill>
              <a:latin typeface="Arial"/>
              <a:ea typeface="Arial"/>
              <a:cs typeface="Arial"/>
            </a:rPr>
            <a:t>, вместо этого всегда округляется до ближайшего целого числа. Если формула приводит к десятично</a:t>
          </a:r>
          <a:r>
            <a:rPr lang="en-US" cap="none" sz="1000" b="0" i="0" u="none" baseline="0">
              <a:solidFill>
                <a:srgbClr val="000000"/>
              </a:solidFill>
              <a:latin typeface="Arial"/>
              <a:ea typeface="Arial"/>
              <a:cs typeface="Arial"/>
            </a:rPr>
            <a:t>му</a:t>
          </a:r>
          <a:r>
            <a:rPr lang="en-US" cap="none" sz="1000" b="0" i="0" u="none" baseline="0">
              <a:solidFill>
                <a:srgbClr val="000000"/>
              </a:solidFill>
              <a:latin typeface="Arial"/>
              <a:ea typeface="Arial"/>
              <a:cs typeface="Arial"/>
            </a:rPr>
            <a:t> значени</a:t>
          </a:r>
          <a:r>
            <a:rPr lang="en-US" cap="none" sz="1000" b="0" i="0" u="none" baseline="0">
              <a:solidFill>
                <a:srgbClr val="000000"/>
              </a:solidFill>
              <a:latin typeface="Arial"/>
              <a:ea typeface="Arial"/>
              <a:cs typeface="Arial"/>
            </a:rPr>
            <a:t>ю</a:t>
          </a:r>
          <a:r>
            <a:rPr lang="en-US" cap="none" sz="1000" b="0" i="0" u="none" baseline="0">
              <a:solidFill>
                <a:srgbClr val="000000"/>
              </a:solidFill>
              <a:latin typeface="Arial"/>
              <a:ea typeface="Arial"/>
              <a:cs typeface="Arial"/>
            </a:rPr>
            <a:t>, замените его </a:t>
          </a:r>
          <a:r>
            <a:rPr lang="en-US" cap="none" sz="1000" b="0" i="0" u="none" baseline="0">
              <a:solidFill>
                <a:srgbClr val="000000"/>
              </a:solidFill>
              <a:latin typeface="Arial"/>
              <a:ea typeface="Arial"/>
              <a:cs typeface="Arial"/>
            </a:rPr>
            <a:t>на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округленное значение.</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a:t>
          </a:r>
          <a:r>
            <a:rPr lang="en-US" cap="none" sz="1000" b="0" i="0" u="none" baseline="0">
              <a:solidFill>
                <a:srgbClr val="000000"/>
              </a:solidFill>
              <a:latin typeface="Arial"/>
              <a:ea typeface="Arial"/>
              <a:cs typeface="Arial"/>
            </a:rPr>
            <a:t>Сообщ</a:t>
          </a:r>
          <a:r>
            <a:rPr lang="en-US" cap="none" sz="1000" b="0" i="0" u="none" baseline="0">
              <a:solidFill>
                <a:srgbClr val="000000"/>
              </a:solidFill>
              <a:latin typeface="Arial"/>
              <a:ea typeface="Arial"/>
              <a:cs typeface="Arial"/>
            </a:rPr>
            <a:t>яй</a:t>
          </a:r>
          <a:r>
            <a:rPr lang="en-US" cap="none" sz="1000" b="0" i="0" u="none" baseline="0">
              <a:solidFill>
                <a:srgbClr val="000000"/>
              </a:solidFill>
              <a:latin typeface="Arial"/>
              <a:ea typeface="Arial"/>
              <a:cs typeface="Arial"/>
            </a:rPr>
            <a:t>те данные в той же валюте и единицах, как это отображается в в аудированной финансовой отчетности (АФО). Например, если ваш АФО </a:t>
          </a:r>
          <a:r>
            <a:rPr lang="en-US" cap="none" sz="1000" b="0" i="0" u="none" baseline="0">
              <a:solidFill>
                <a:srgbClr val="000000"/>
              </a:solidFill>
              <a:latin typeface="Arial"/>
              <a:ea typeface="Arial"/>
              <a:cs typeface="Arial"/>
            </a:rPr>
            <a:t>в</a:t>
          </a:r>
          <a:r>
            <a:rPr lang="en-US" cap="none" sz="1000" b="0" i="0" u="none" baseline="0">
              <a:solidFill>
                <a:srgbClr val="000000"/>
              </a:solidFill>
              <a:latin typeface="Arial"/>
              <a:ea typeface="Arial"/>
              <a:cs typeface="Arial"/>
            </a:rPr>
            <a:t> миллиона</a:t>
          </a:r>
          <a:r>
            <a:rPr lang="en-US" cap="none" sz="1000" b="0" i="0" u="none" baseline="0">
              <a:solidFill>
                <a:srgbClr val="000000"/>
              </a:solidFill>
              <a:latin typeface="Arial"/>
              <a:ea typeface="Arial"/>
              <a:cs typeface="Arial"/>
            </a:rPr>
            <a:t>х</a:t>
          </a:r>
          <a:r>
            <a:rPr lang="en-US" cap="none" sz="1000" b="0" i="0" u="none" baseline="0">
              <a:solidFill>
                <a:srgbClr val="000000"/>
              </a:solidFill>
              <a:latin typeface="Arial"/>
              <a:ea typeface="Arial"/>
              <a:cs typeface="Arial"/>
            </a:rPr>
            <a:t> долларов США, </a:t>
          </a:r>
          <a:r>
            <a:rPr lang="en-US" cap="none" sz="1000" b="0" i="0" u="none" baseline="0">
              <a:solidFill>
                <a:srgbClr val="000000"/>
              </a:solidFill>
              <a:latin typeface="Arial"/>
              <a:ea typeface="Arial"/>
              <a:cs typeface="Arial"/>
            </a:rPr>
            <a:t>в</a:t>
          </a:r>
          <a:r>
            <a:rPr lang="en-US" cap="none" sz="1000" b="0" i="0" u="none" baseline="0">
              <a:solidFill>
                <a:srgbClr val="000000"/>
              </a:solidFill>
              <a:latin typeface="Arial"/>
              <a:ea typeface="Arial"/>
              <a:cs typeface="Arial"/>
            </a:rPr>
            <a:t>ыберите соответствующую валют</a:t>
          </a:r>
          <a:r>
            <a:rPr lang="en-US" cap="none" sz="1000" b="0" i="0" u="none" baseline="0">
              <a:solidFill>
                <a:srgbClr val="000000"/>
              </a:solidFill>
              <a:latin typeface="Arial"/>
              <a:ea typeface="Arial"/>
              <a:cs typeface="Arial"/>
            </a:rPr>
            <a:t>у</a:t>
          </a:r>
          <a:r>
            <a:rPr lang="en-US" cap="none" sz="1000" b="0" i="0" u="none" baseline="0">
              <a:solidFill>
                <a:srgbClr val="000000"/>
              </a:solidFill>
              <a:latin typeface="Arial"/>
              <a:ea typeface="Arial"/>
              <a:cs typeface="Arial"/>
            </a:rPr>
            <a:t> и единиц</a:t>
          </a:r>
          <a:r>
            <a:rPr lang="en-US" cap="none" sz="1000" b="0" i="0" u="none" baseline="0">
              <a:solidFill>
                <a:srgbClr val="000000"/>
              </a:solidFill>
              <a:latin typeface="Arial"/>
              <a:ea typeface="Arial"/>
              <a:cs typeface="Arial"/>
            </a:rPr>
            <a:t>у</a:t>
          </a:r>
          <a:r>
            <a:rPr lang="en-US" cap="none" sz="1000" b="0" i="0" u="none" baseline="0">
              <a:solidFill>
                <a:srgbClr val="000000"/>
              </a:solidFill>
              <a:latin typeface="Arial"/>
              <a:ea typeface="Arial"/>
              <a:cs typeface="Arial"/>
            </a:rPr>
            <a:t> из меню слева.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a:t>
          </a:r>
          <a:r>
            <a:rPr lang="en-US" cap="none" sz="1000" b="0" i="0" u="none" baseline="0">
              <a:solidFill>
                <a:srgbClr val="000000"/>
              </a:solidFill>
              <a:latin typeface="Arial"/>
              <a:ea typeface="Arial"/>
              <a:cs typeface="Arial"/>
            </a:rPr>
            <a:t>Вполне вероятно, что у аналитика из </a:t>
          </a:r>
          <a:r>
            <a:rPr lang="en-US" cap="none" sz="1000" b="0" i="0" u="none" baseline="0">
              <a:solidFill>
                <a:srgbClr val="000000"/>
              </a:solidFill>
              <a:latin typeface="Arial"/>
              <a:ea typeface="Arial"/>
              <a:cs typeface="Arial"/>
            </a:rPr>
            <a:t>MIX </a:t>
          </a:r>
          <a:r>
            <a:rPr lang="en-US" cap="none" sz="1000" b="0" i="0" u="none" baseline="0">
              <a:solidFill>
                <a:srgbClr val="000000"/>
              </a:solidFill>
              <a:latin typeface="Arial"/>
              <a:ea typeface="Arial"/>
              <a:cs typeface="Arial"/>
            </a:rPr>
            <a:t>возникнут дополнительные вопросы касательно предоставленной вами информации</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Пожалуйста, ответьте на эти просьбы своевременно</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насколько это возможно.</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1</xdr:col>
      <xdr:colOff>1104900</xdr:colOff>
      <xdr:row>3</xdr:row>
      <xdr:rowOff>28575</xdr:rowOff>
    </xdr:to>
    <xdr:pic>
      <xdr:nvPicPr>
        <xdr:cNvPr id="1" name="Picture 1" descr="Logo"/>
        <xdr:cNvPicPr preferRelativeResize="1">
          <a:picLocks noChangeAspect="1"/>
        </xdr:cNvPicPr>
      </xdr:nvPicPr>
      <xdr:blipFill>
        <a:blip r:embed="rId1"/>
        <a:stretch>
          <a:fillRect/>
        </a:stretch>
      </xdr:blipFill>
      <xdr:spPr>
        <a:xfrm>
          <a:off x="180975" y="47625"/>
          <a:ext cx="11049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1</xdr:col>
      <xdr:colOff>1104900</xdr:colOff>
      <xdr:row>3</xdr:row>
      <xdr:rowOff>28575</xdr:rowOff>
    </xdr:to>
    <xdr:pic>
      <xdr:nvPicPr>
        <xdr:cNvPr id="1" name="Picture 1" descr="Logo"/>
        <xdr:cNvPicPr preferRelativeResize="1">
          <a:picLocks noChangeAspect="1"/>
        </xdr:cNvPicPr>
      </xdr:nvPicPr>
      <xdr:blipFill>
        <a:blip r:embed="rId1"/>
        <a:stretch>
          <a:fillRect/>
        </a:stretch>
      </xdr:blipFill>
      <xdr:spPr>
        <a:xfrm>
          <a:off x="180975" y="47625"/>
          <a:ext cx="11049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1</xdr:col>
      <xdr:colOff>1104900</xdr:colOff>
      <xdr:row>3</xdr:row>
      <xdr:rowOff>28575</xdr:rowOff>
    </xdr:to>
    <xdr:pic>
      <xdr:nvPicPr>
        <xdr:cNvPr id="1" name="Picture 1" descr="Logo"/>
        <xdr:cNvPicPr preferRelativeResize="1">
          <a:picLocks noChangeAspect="1"/>
        </xdr:cNvPicPr>
      </xdr:nvPicPr>
      <xdr:blipFill>
        <a:blip r:embed="rId1"/>
        <a:stretch>
          <a:fillRect/>
        </a:stretch>
      </xdr:blipFill>
      <xdr:spPr>
        <a:xfrm>
          <a:off x="180975" y="47625"/>
          <a:ext cx="11049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104775</xdr:rowOff>
    </xdr:from>
    <xdr:to>
      <xdr:col>1</xdr:col>
      <xdr:colOff>1104900</xdr:colOff>
      <xdr:row>3</xdr:row>
      <xdr:rowOff>66675</xdr:rowOff>
    </xdr:to>
    <xdr:pic>
      <xdr:nvPicPr>
        <xdr:cNvPr id="1" name="Picture 1" descr="Logo"/>
        <xdr:cNvPicPr preferRelativeResize="1">
          <a:picLocks noChangeAspect="1"/>
        </xdr:cNvPicPr>
      </xdr:nvPicPr>
      <xdr:blipFill>
        <a:blip r:embed="rId1"/>
        <a:stretch>
          <a:fillRect/>
        </a:stretch>
      </xdr:blipFill>
      <xdr:spPr>
        <a:xfrm>
          <a:off x="133350" y="85725"/>
          <a:ext cx="1104900"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1</xdr:col>
      <xdr:colOff>1104900</xdr:colOff>
      <xdr:row>3</xdr:row>
      <xdr:rowOff>28575</xdr:rowOff>
    </xdr:to>
    <xdr:pic>
      <xdr:nvPicPr>
        <xdr:cNvPr id="1" name="Picture 1" descr="Logo"/>
        <xdr:cNvPicPr preferRelativeResize="1">
          <a:picLocks noChangeAspect="1"/>
        </xdr:cNvPicPr>
      </xdr:nvPicPr>
      <xdr:blipFill>
        <a:blip r:embed="rId1"/>
        <a:stretch>
          <a:fillRect/>
        </a:stretch>
      </xdr:blipFill>
      <xdr:spPr>
        <a:xfrm>
          <a:off x="180975" y="47625"/>
          <a:ext cx="11049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1</xdr:col>
      <xdr:colOff>1104900</xdr:colOff>
      <xdr:row>3</xdr:row>
      <xdr:rowOff>28575</xdr:rowOff>
    </xdr:to>
    <xdr:pic>
      <xdr:nvPicPr>
        <xdr:cNvPr id="1" name="Picture 1" descr="Logo"/>
        <xdr:cNvPicPr preferRelativeResize="1">
          <a:picLocks noChangeAspect="1"/>
        </xdr:cNvPicPr>
      </xdr:nvPicPr>
      <xdr:blipFill>
        <a:blip r:embed="rId1"/>
        <a:stretch>
          <a:fillRect/>
        </a:stretch>
      </xdr:blipFill>
      <xdr:spPr>
        <a:xfrm>
          <a:off x="180975" y="47625"/>
          <a:ext cx="11049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20</xdr:row>
      <xdr:rowOff>0</xdr:rowOff>
    </xdr:from>
    <xdr:ext cx="6848475" cy="266700"/>
    <xdr:sp>
      <xdr:nvSpPr>
        <xdr:cNvPr id="1" name="TextBox 1"/>
        <xdr:cNvSpPr txBox="1">
          <a:spLocks noChangeArrowheads="1"/>
        </xdr:cNvSpPr>
      </xdr:nvSpPr>
      <xdr:spPr>
        <a:xfrm>
          <a:off x="4124325" y="5829300"/>
          <a:ext cx="684847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9525</xdr:colOff>
      <xdr:row>20</xdr:row>
      <xdr:rowOff>0</xdr:rowOff>
    </xdr:from>
    <xdr:ext cx="6848475" cy="266700"/>
    <xdr:sp>
      <xdr:nvSpPr>
        <xdr:cNvPr id="2" name="TextBox 14"/>
        <xdr:cNvSpPr txBox="1">
          <a:spLocks noChangeArrowheads="1"/>
        </xdr:cNvSpPr>
      </xdr:nvSpPr>
      <xdr:spPr>
        <a:xfrm>
          <a:off x="4124325" y="5829300"/>
          <a:ext cx="684847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9525</xdr:colOff>
      <xdr:row>20</xdr:row>
      <xdr:rowOff>0</xdr:rowOff>
    </xdr:from>
    <xdr:ext cx="6848475" cy="266700"/>
    <xdr:sp>
      <xdr:nvSpPr>
        <xdr:cNvPr id="3" name="TextBox 15"/>
        <xdr:cNvSpPr txBox="1">
          <a:spLocks noChangeArrowheads="1"/>
        </xdr:cNvSpPr>
      </xdr:nvSpPr>
      <xdr:spPr>
        <a:xfrm>
          <a:off x="4124325" y="5829300"/>
          <a:ext cx="684847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PISTE~1\AppData\Local\Temp\MIX%20form%20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info"/>
      <sheetName val="Infrastructure and MF Products"/>
      <sheetName val="Balance Sheet"/>
      <sheetName val="Income Statement"/>
      <sheetName val="Statement of Changes in Equity"/>
      <sheetName val="Funding Liabilities"/>
      <sheetName val="Lists"/>
      <sheetName val="Glossary"/>
    </sheetNames>
    <sheetDataSet>
      <sheetData sheetId="0">
        <row r="24">
          <cell r="C24">
            <v>40178</v>
          </cell>
        </row>
        <row r="25">
          <cell r="C25" t="str">
            <v>--choose--</v>
          </cell>
        </row>
        <row r="26">
          <cell r="C26" t="str">
            <v>--choose--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xmarket.org/profiles-reports/crossmarket-analysis-repor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ixmarket.org/profiles-reports/funding-structure-repor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ixmarket.org/sites/Local%20Settings/Temporary%20Internet%20Files/Content.Outlook/AI0U5GZ6/MIX_form_2009_RU.xls"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B3:O24"/>
  <sheetViews>
    <sheetView showGridLines="0" tabSelected="1" zoomScalePageLayoutView="0" workbookViewId="0" topLeftCell="A1">
      <selection activeCell="L3" sqref="L3:O17"/>
    </sheetView>
  </sheetViews>
  <sheetFormatPr defaultColWidth="9.140625" defaultRowHeight="13.5" customHeight="1"/>
  <cols>
    <col min="1" max="1" width="2.7109375" style="62" customWidth="1"/>
    <col min="2" max="2" width="22.7109375" style="62" customWidth="1"/>
    <col min="3" max="4" width="33.7109375" style="62" customWidth="1"/>
    <col min="5" max="6" width="9.140625" style="62" customWidth="1"/>
    <col min="7" max="11" width="9.140625" style="113" customWidth="1"/>
    <col min="12" max="16384" width="9.140625" style="62" customWidth="1"/>
  </cols>
  <sheetData>
    <row r="3" spans="12:15" ht="13.5" customHeight="1">
      <c r="L3" s="602" t="s">
        <v>2404</v>
      </c>
      <c r="M3" s="602"/>
      <c r="N3" s="602"/>
      <c r="O3" s="602"/>
    </row>
    <row r="4" spans="2:15" ht="13.5" customHeight="1" thickBot="1">
      <c r="B4" s="135"/>
      <c r="C4" s="135"/>
      <c r="D4" s="135"/>
      <c r="L4" s="602"/>
      <c r="M4" s="602"/>
      <c r="N4" s="602"/>
      <c r="O4" s="602"/>
    </row>
    <row r="5" spans="12:15" ht="13.5" customHeight="1">
      <c r="L5" s="602"/>
      <c r="M5" s="602"/>
      <c r="N5" s="602"/>
      <c r="O5" s="602"/>
    </row>
    <row r="6" spans="2:15" ht="51.75" customHeight="1">
      <c r="B6" s="405" t="s">
        <v>2368</v>
      </c>
      <c r="C6" s="405"/>
      <c r="D6" s="405"/>
      <c r="L6" s="602"/>
      <c r="M6" s="602"/>
      <c r="N6" s="602"/>
      <c r="O6" s="602"/>
    </row>
    <row r="7" spans="2:15" ht="13.5" customHeight="1">
      <c r="B7" s="290"/>
      <c r="C7" s="290"/>
      <c r="D7" s="290"/>
      <c r="L7" s="602"/>
      <c r="M7" s="602"/>
      <c r="N7" s="602"/>
      <c r="O7" s="602"/>
    </row>
    <row r="8" spans="2:15" s="291" customFormat="1" ht="67.5" customHeight="1">
      <c r="B8" s="405" t="s">
        <v>1384</v>
      </c>
      <c r="C8" s="405"/>
      <c r="D8" s="405"/>
      <c r="G8" s="111"/>
      <c r="H8" s="111"/>
      <c r="I8" s="111"/>
      <c r="J8" s="111"/>
      <c r="K8" s="111"/>
      <c r="L8" s="602"/>
      <c r="M8" s="602"/>
      <c r="N8" s="602"/>
      <c r="O8" s="602"/>
    </row>
    <row r="9" spans="12:15" ht="13.5" customHeight="1">
      <c r="L9" s="602"/>
      <c r="M9" s="602"/>
      <c r="N9" s="602"/>
      <c r="O9" s="602"/>
    </row>
    <row r="10" spans="2:15" ht="13.5" customHeight="1" thickBot="1">
      <c r="B10" s="62" t="s">
        <v>1385</v>
      </c>
      <c r="L10" s="602"/>
      <c r="M10" s="602"/>
      <c r="N10" s="602"/>
      <c r="O10" s="602"/>
    </row>
    <row r="11" spans="2:15" ht="27" customHeight="1">
      <c r="B11" s="402" t="s">
        <v>1386</v>
      </c>
      <c r="C11" s="116" t="s">
        <v>1387</v>
      </c>
      <c r="D11" s="118"/>
      <c r="E11" s="80"/>
      <c r="L11" s="602"/>
      <c r="M11" s="602"/>
      <c r="N11" s="602"/>
      <c r="O11" s="602"/>
    </row>
    <row r="12" spans="2:15" ht="27" customHeight="1">
      <c r="B12" s="403"/>
      <c r="C12" s="117" t="s">
        <v>1388</v>
      </c>
      <c r="D12" s="121" t="s">
        <v>2218</v>
      </c>
      <c r="L12" s="602"/>
      <c r="M12" s="602"/>
      <c r="N12" s="602"/>
      <c r="O12" s="602"/>
    </row>
    <row r="13" spans="2:15" ht="27" customHeight="1">
      <c r="B13" s="403"/>
      <c r="C13" s="122" t="s">
        <v>1389</v>
      </c>
      <c r="D13" s="196">
        <v>40909</v>
      </c>
      <c r="E13" s="213">
        <f>IF(ISNUMBER(MFIenddate-364)=FALSE,"",MFIenddate-364)</f>
        <v>40545</v>
      </c>
      <c r="L13" s="602"/>
      <c r="M13" s="602"/>
      <c r="N13" s="602"/>
      <c r="O13" s="602"/>
    </row>
    <row r="14" spans="2:15" ht="27" customHeight="1">
      <c r="B14" s="403"/>
      <c r="C14" s="120" t="s">
        <v>1390</v>
      </c>
      <c r="D14" s="115" t="s">
        <v>1645</v>
      </c>
      <c r="E14" s="62" t="str">
        <f>IF(D14="--choose--","",VLOOKUP(D14,currencyarray,2,FALSE))</f>
        <v>RUB</v>
      </c>
      <c r="L14" s="602"/>
      <c r="M14" s="602"/>
      <c r="N14" s="602"/>
      <c r="O14" s="602"/>
    </row>
    <row r="15" spans="2:15" ht="27" customHeight="1" thickBot="1">
      <c r="B15" s="404"/>
      <c r="C15" s="110" t="s">
        <v>1391</v>
      </c>
      <c r="D15" s="119" t="s">
        <v>211</v>
      </c>
      <c r="L15" s="602"/>
      <c r="M15" s="602"/>
      <c r="N15" s="602"/>
      <c r="O15" s="602"/>
    </row>
    <row r="16" spans="12:15" ht="13.5" customHeight="1">
      <c r="L16" s="602"/>
      <c r="M16" s="602"/>
      <c r="N16" s="602"/>
      <c r="O16" s="602"/>
    </row>
    <row r="17" spans="2:15" ht="65.25" customHeight="1">
      <c r="B17" s="407" t="s">
        <v>1392</v>
      </c>
      <c r="C17" s="407"/>
      <c r="D17" s="407"/>
      <c r="L17" s="602"/>
      <c r="M17" s="602"/>
      <c r="N17" s="602"/>
      <c r="O17" s="602"/>
    </row>
    <row r="19" spans="2:4" ht="27" customHeight="1">
      <c r="B19" s="406" t="s">
        <v>2040</v>
      </c>
      <c r="C19" s="406"/>
      <c r="D19" s="406"/>
    </row>
    <row r="20" spans="2:4" ht="27" customHeight="1">
      <c r="B20" s="406" t="s">
        <v>2041</v>
      </c>
      <c r="C20" s="406"/>
      <c r="D20" s="406"/>
    </row>
    <row r="22" spans="2:4" ht="27" customHeight="1">
      <c r="B22" s="407" t="s">
        <v>1393</v>
      </c>
      <c r="C22" s="407"/>
      <c r="D22" s="407"/>
    </row>
    <row r="24" spans="2:4" ht="27" customHeight="1">
      <c r="B24" s="400" t="s">
        <v>208</v>
      </c>
      <c r="C24" s="400"/>
      <c r="D24" s="401"/>
    </row>
  </sheetData>
  <sheetProtection/>
  <mergeCells count="9">
    <mergeCell ref="L3:O17"/>
    <mergeCell ref="B24:D24"/>
    <mergeCell ref="B11:B15"/>
    <mergeCell ref="B6:D6"/>
    <mergeCell ref="B8:D8"/>
    <mergeCell ref="B19:D19"/>
    <mergeCell ref="B20:D20"/>
    <mergeCell ref="B17:D17"/>
    <mergeCell ref="B22:D22"/>
  </mergeCells>
  <dataValidations count="4">
    <dataValidation type="list" allowBlank="1" showInputMessage="1" showErrorMessage="1" sqref="D14">
      <formula1>currency</formula1>
    </dataValidation>
    <dataValidation type="list" allowBlank="1" showInputMessage="1" showErrorMessage="1" sqref="D15">
      <formula1>units</formula1>
    </dataValidation>
    <dataValidation type="list" allowBlank="1" showInputMessage="1" showErrorMessage="1" sqref="D13">
      <formula1>endperiod</formula1>
    </dataValidation>
    <dataValidation type="list" allowBlank="1" showInputMessage="1" showErrorMessage="1" sqref="D12">
      <formula1>country</formula1>
    </dataValidation>
  </dataValidations>
  <hyperlinks>
    <hyperlink ref="B19:D19" location="'Инфраструктура и продукты'!A1" display="Инфраструктура и Продукты - Инфраструктура, Заёмцики, Портфель займов и классификация, Депозиты,Прошлые показатели, Нефинансовые услуги и создание рабочих мест"/>
    <hyperlink ref="B20:D20" location="'Финансовые обязательства'!A1" display="Финансовые обязательства - Общая информация, Даты окончания, Процентные ставки"/>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J119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11.421875" defaultRowHeight="11.25" customHeight="1"/>
  <cols>
    <col min="1" max="9" width="11.421875" style="2" customWidth="1"/>
    <col min="10" max="10" width="11.421875" style="209" customWidth="1"/>
    <col min="11" max="16384" width="11.421875" style="2" customWidth="1"/>
  </cols>
  <sheetData>
    <row r="1" spans="1:10" ht="11.25" customHeight="1">
      <c r="A1" s="2" t="s">
        <v>215</v>
      </c>
      <c r="B1" s="2" t="s">
        <v>216</v>
      </c>
      <c r="C1" s="2" t="s">
        <v>217</v>
      </c>
      <c r="D1" s="2" t="s">
        <v>218</v>
      </c>
      <c r="E1" s="2" t="s">
        <v>219</v>
      </c>
      <c r="F1" s="2" t="s">
        <v>222</v>
      </c>
      <c r="G1" s="2" t="s">
        <v>220</v>
      </c>
      <c r="H1" s="2" t="s">
        <v>0</v>
      </c>
      <c r="I1" s="2" t="s">
        <v>221</v>
      </c>
      <c r="J1" s="2"/>
    </row>
    <row r="2" spans="1:10" ht="11.25" customHeight="1">
      <c r="A2" s="2">
        <v>101954</v>
      </c>
      <c r="B2" s="2" t="s">
        <v>223</v>
      </c>
      <c r="C2" s="2">
        <v>2010</v>
      </c>
      <c r="D2" s="2" t="s">
        <v>224</v>
      </c>
      <c r="E2" s="207">
        <v>40543</v>
      </c>
      <c r="F2" s="2">
        <v>174</v>
      </c>
      <c r="G2" s="2">
        <v>56</v>
      </c>
      <c r="H2" s="208">
        <v>11050</v>
      </c>
      <c r="I2" s="208">
        <v>11050</v>
      </c>
      <c r="J2" s="2"/>
    </row>
    <row r="3" spans="1:10" ht="11.25" customHeight="1">
      <c r="A3" s="2">
        <v>100372</v>
      </c>
      <c r="B3" s="2" t="s">
        <v>225</v>
      </c>
      <c r="C3" s="2">
        <v>2010</v>
      </c>
      <c r="D3" s="2" t="s">
        <v>224</v>
      </c>
      <c r="E3" s="207">
        <v>40543</v>
      </c>
      <c r="F3" s="2">
        <v>479</v>
      </c>
      <c r="G3" s="2">
        <v>109</v>
      </c>
      <c r="H3" s="208">
        <v>63676</v>
      </c>
      <c r="I3" s="208">
        <v>63676</v>
      </c>
      <c r="J3" s="2"/>
    </row>
    <row r="4" spans="1:10" ht="11.25" customHeight="1">
      <c r="A4" s="2">
        <v>100335</v>
      </c>
      <c r="B4" s="2" t="s">
        <v>226</v>
      </c>
      <c r="C4" s="2">
        <v>2010</v>
      </c>
      <c r="D4" s="2" t="s">
        <v>224</v>
      </c>
      <c r="E4" s="207">
        <v>40543</v>
      </c>
      <c r="F4" s="2">
        <v>913</v>
      </c>
      <c r="H4" s="208">
        <v>174688</v>
      </c>
      <c r="I4" s="208">
        <v>174688</v>
      </c>
      <c r="J4" s="2"/>
    </row>
    <row r="5" spans="1:10" ht="11.25" customHeight="1">
      <c r="A5" s="2">
        <v>130662</v>
      </c>
      <c r="B5" s="2" t="s">
        <v>227</v>
      </c>
      <c r="C5" s="2">
        <v>2010</v>
      </c>
      <c r="D5" s="2" t="s">
        <v>224</v>
      </c>
      <c r="E5" s="207">
        <v>40633</v>
      </c>
      <c r="F5" s="2">
        <v>10</v>
      </c>
      <c r="G5" s="2">
        <v>7</v>
      </c>
      <c r="H5" s="208">
        <v>1778</v>
      </c>
      <c r="I5" s="208">
        <v>1778</v>
      </c>
      <c r="J5" s="2"/>
    </row>
    <row r="6" spans="1:10" ht="11.25" customHeight="1">
      <c r="A6" s="2">
        <v>128991</v>
      </c>
      <c r="B6" s="2" t="s">
        <v>228</v>
      </c>
      <c r="C6" s="2">
        <v>2010</v>
      </c>
      <c r="D6" s="2" t="s">
        <v>224</v>
      </c>
      <c r="E6" s="207">
        <v>40543</v>
      </c>
      <c r="F6" s="2">
        <v>5</v>
      </c>
      <c r="G6" s="2">
        <v>2</v>
      </c>
      <c r="H6" s="2">
        <v>223</v>
      </c>
      <c r="I6" s="2">
        <v>223</v>
      </c>
      <c r="J6" s="2"/>
    </row>
    <row r="7" spans="1:10" ht="11.25" customHeight="1">
      <c r="A7" s="2">
        <v>101243</v>
      </c>
      <c r="B7" s="2" t="s">
        <v>229</v>
      </c>
      <c r="C7" s="2">
        <v>2010</v>
      </c>
      <c r="D7" s="2" t="s">
        <v>224</v>
      </c>
      <c r="E7" s="207">
        <v>40543</v>
      </c>
      <c r="F7" s="2">
        <v>130</v>
      </c>
      <c r="G7" s="2">
        <v>70</v>
      </c>
      <c r="H7" s="208">
        <v>15694</v>
      </c>
      <c r="I7" s="208">
        <v>15694</v>
      </c>
      <c r="J7" s="2"/>
    </row>
    <row r="8" spans="1:10" ht="11.25" customHeight="1">
      <c r="A8" s="2">
        <v>101913</v>
      </c>
      <c r="B8" s="2" t="s">
        <v>230</v>
      </c>
      <c r="C8" s="2">
        <v>2010</v>
      </c>
      <c r="D8" s="2" t="s">
        <v>224</v>
      </c>
      <c r="E8" s="207">
        <v>40543</v>
      </c>
      <c r="H8" s="208">
        <v>5729</v>
      </c>
      <c r="I8" s="208">
        <v>5729</v>
      </c>
      <c r="J8" s="2"/>
    </row>
    <row r="9" spans="1:10" ht="11.25" customHeight="1">
      <c r="A9" s="2">
        <v>100567</v>
      </c>
      <c r="B9" s="2" t="s">
        <v>231</v>
      </c>
      <c r="C9" s="2">
        <v>2010</v>
      </c>
      <c r="D9" s="2" t="s">
        <v>224</v>
      </c>
      <c r="E9" s="207">
        <v>40543</v>
      </c>
      <c r="F9" s="2">
        <v>43</v>
      </c>
      <c r="G9" s="2">
        <v>20</v>
      </c>
      <c r="H9" s="208">
        <v>3389</v>
      </c>
      <c r="I9" s="208">
        <v>3389</v>
      </c>
      <c r="J9" s="2"/>
    </row>
    <row r="10" spans="1:10" ht="11.25" customHeight="1">
      <c r="A10" s="2">
        <v>101924</v>
      </c>
      <c r="B10" s="2" t="s">
        <v>232</v>
      </c>
      <c r="C10" s="2">
        <v>2010</v>
      </c>
      <c r="D10" s="2" t="s">
        <v>224</v>
      </c>
      <c r="E10" s="207">
        <v>40543</v>
      </c>
      <c r="F10" s="2">
        <v>50</v>
      </c>
      <c r="G10" s="2">
        <v>13</v>
      </c>
      <c r="H10" s="208">
        <v>2600</v>
      </c>
      <c r="I10" s="208">
        <v>2600</v>
      </c>
      <c r="J10" s="2"/>
    </row>
    <row r="11" spans="1:10" ht="11.25" customHeight="1">
      <c r="A11" s="2">
        <v>100429</v>
      </c>
      <c r="B11" s="2" t="s">
        <v>233</v>
      </c>
      <c r="C11" s="2">
        <v>2010</v>
      </c>
      <c r="D11" s="2" t="s">
        <v>224</v>
      </c>
      <c r="E11" s="207">
        <v>40543</v>
      </c>
      <c r="F11" s="2">
        <v>911</v>
      </c>
      <c r="G11" s="2">
        <v>235</v>
      </c>
      <c r="H11" s="208">
        <v>98966</v>
      </c>
      <c r="I11" s="208">
        <v>119385</v>
      </c>
      <c r="J11" s="2"/>
    </row>
    <row r="12" spans="1:10" ht="11.25" customHeight="1">
      <c r="A12" s="2">
        <v>136283</v>
      </c>
      <c r="B12" s="2" t="s">
        <v>234</v>
      </c>
      <c r="C12" s="2">
        <v>2010</v>
      </c>
      <c r="D12" s="2" t="s">
        <v>224</v>
      </c>
      <c r="E12" s="207">
        <v>40633</v>
      </c>
      <c r="F12" s="2">
        <v>104</v>
      </c>
      <c r="G12" s="2">
        <v>28</v>
      </c>
      <c r="H12" s="208">
        <v>9920</v>
      </c>
      <c r="I12" s="208">
        <v>9920</v>
      </c>
      <c r="J12" s="2"/>
    </row>
    <row r="13" spans="1:10" ht="11.25" customHeight="1">
      <c r="A13" s="2">
        <v>100707</v>
      </c>
      <c r="B13" s="2" t="s">
        <v>235</v>
      </c>
      <c r="C13" s="2">
        <v>2010</v>
      </c>
      <c r="D13" s="2" t="s">
        <v>224</v>
      </c>
      <c r="E13" s="207">
        <v>40543</v>
      </c>
      <c r="F13" s="208">
        <v>1207</v>
      </c>
      <c r="G13" s="2">
        <v>395</v>
      </c>
      <c r="H13" s="208">
        <v>120406</v>
      </c>
      <c r="I13" s="208">
        <v>122519</v>
      </c>
      <c r="J13" s="2"/>
    </row>
    <row r="14" spans="1:10" ht="11.25" customHeight="1">
      <c r="A14" s="2">
        <v>100761</v>
      </c>
      <c r="B14" s="2" t="s">
        <v>236</v>
      </c>
      <c r="C14" s="2">
        <v>2010</v>
      </c>
      <c r="D14" s="2" t="s">
        <v>224</v>
      </c>
      <c r="E14" s="207">
        <v>40543</v>
      </c>
      <c r="F14" s="2">
        <v>147</v>
      </c>
      <c r="G14" s="2">
        <v>25</v>
      </c>
      <c r="H14" s="208">
        <v>8661</v>
      </c>
      <c r="I14" s="208">
        <v>9208</v>
      </c>
      <c r="J14" s="2"/>
    </row>
    <row r="15" spans="1:10" ht="11.25" customHeight="1">
      <c r="A15" s="2">
        <v>100763</v>
      </c>
      <c r="B15" s="2" t="s">
        <v>237</v>
      </c>
      <c r="C15" s="2">
        <v>2010</v>
      </c>
      <c r="D15" s="2" t="s">
        <v>224</v>
      </c>
      <c r="E15" s="207">
        <v>40543</v>
      </c>
      <c r="F15" s="2">
        <v>133</v>
      </c>
      <c r="G15" s="2">
        <v>39</v>
      </c>
      <c r="H15" s="208">
        <v>7609</v>
      </c>
      <c r="I15" s="208">
        <v>7609</v>
      </c>
      <c r="J15" s="2"/>
    </row>
    <row r="16" spans="1:10" ht="11.25" customHeight="1">
      <c r="A16" s="2">
        <v>100451</v>
      </c>
      <c r="B16" s="2" t="s">
        <v>238</v>
      </c>
      <c r="C16" s="2">
        <v>2010</v>
      </c>
      <c r="D16" s="2" t="s">
        <v>224</v>
      </c>
      <c r="E16" s="207">
        <v>40543</v>
      </c>
      <c r="F16" s="2">
        <v>257</v>
      </c>
      <c r="G16" s="2">
        <v>69</v>
      </c>
      <c r="H16" s="208">
        <v>30503</v>
      </c>
      <c r="J16" s="2"/>
    </row>
    <row r="17" spans="1:10" ht="11.25" customHeight="1">
      <c r="A17" s="2">
        <v>100188</v>
      </c>
      <c r="B17" s="2" t="s">
        <v>239</v>
      </c>
      <c r="C17" s="2">
        <v>2010</v>
      </c>
      <c r="D17" s="2" t="s">
        <v>224</v>
      </c>
      <c r="E17" s="207">
        <v>40543</v>
      </c>
      <c r="F17" s="2">
        <v>100</v>
      </c>
      <c r="G17" s="2">
        <v>60</v>
      </c>
      <c r="H17" s="208">
        <v>4539</v>
      </c>
      <c r="I17" s="208">
        <v>4539</v>
      </c>
      <c r="J17" s="2"/>
    </row>
    <row r="18" spans="1:10" ht="11.25" customHeight="1">
      <c r="A18" s="2">
        <v>100303</v>
      </c>
      <c r="B18" s="2" t="s">
        <v>240</v>
      </c>
      <c r="C18" s="2">
        <v>2010</v>
      </c>
      <c r="D18" s="2" t="s">
        <v>224</v>
      </c>
      <c r="E18" s="207">
        <v>40543</v>
      </c>
      <c r="F18" s="208">
        <v>6999</v>
      </c>
      <c r="H18" s="208">
        <v>265937</v>
      </c>
      <c r="I18" s="208">
        <v>265937</v>
      </c>
      <c r="J18" s="2"/>
    </row>
    <row r="19" spans="1:10" ht="11.25" customHeight="1">
      <c r="A19" s="2">
        <v>104178</v>
      </c>
      <c r="B19" s="2" t="s">
        <v>241</v>
      </c>
      <c r="C19" s="2">
        <v>2010</v>
      </c>
      <c r="D19" s="2" t="s">
        <v>224</v>
      </c>
      <c r="E19" s="207">
        <v>40543</v>
      </c>
      <c r="F19" s="2">
        <v>398</v>
      </c>
      <c r="J19" s="2"/>
    </row>
    <row r="20" spans="1:10" ht="11.25" customHeight="1">
      <c r="A20" s="2">
        <v>100099</v>
      </c>
      <c r="B20" s="2" t="s">
        <v>242</v>
      </c>
      <c r="C20" s="2">
        <v>2010</v>
      </c>
      <c r="D20" s="2" t="s">
        <v>224</v>
      </c>
      <c r="E20" s="207">
        <v>40543</v>
      </c>
      <c r="F20" s="2">
        <v>310</v>
      </c>
      <c r="G20" s="2">
        <v>132</v>
      </c>
      <c r="H20" s="208">
        <v>21906</v>
      </c>
      <c r="I20" s="208">
        <v>21906</v>
      </c>
      <c r="J20" s="2"/>
    </row>
    <row r="21" spans="1:10" ht="11.25" customHeight="1">
      <c r="A21" s="2">
        <v>100279</v>
      </c>
      <c r="B21" s="2" t="s">
        <v>243</v>
      </c>
      <c r="C21" s="2">
        <v>2010</v>
      </c>
      <c r="D21" s="2" t="s">
        <v>224</v>
      </c>
      <c r="E21" s="207">
        <v>40543</v>
      </c>
      <c r="F21" s="2">
        <v>154</v>
      </c>
      <c r="G21" s="2">
        <v>64</v>
      </c>
      <c r="H21" s="208">
        <v>22130</v>
      </c>
      <c r="I21" s="208">
        <v>22990</v>
      </c>
      <c r="J21" s="2"/>
    </row>
    <row r="22" spans="1:10" ht="11.25" customHeight="1">
      <c r="A22" s="2">
        <v>101530</v>
      </c>
      <c r="B22" s="2" t="s">
        <v>244</v>
      </c>
      <c r="C22" s="2">
        <v>2010</v>
      </c>
      <c r="D22" s="2" t="s">
        <v>224</v>
      </c>
      <c r="E22" s="207">
        <v>40543</v>
      </c>
      <c r="F22" s="2">
        <v>122</v>
      </c>
      <c r="G22" s="2">
        <v>16</v>
      </c>
      <c r="H22" s="2">
        <v>648</v>
      </c>
      <c r="I22" s="208">
        <v>2655</v>
      </c>
      <c r="J22" s="2"/>
    </row>
    <row r="23" spans="1:10" ht="11.25" customHeight="1">
      <c r="A23" s="2">
        <v>102121</v>
      </c>
      <c r="B23" s="2" t="s">
        <v>245</v>
      </c>
      <c r="C23" s="2">
        <v>2010</v>
      </c>
      <c r="D23" s="2" t="s">
        <v>224</v>
      </c>
      <c r="E23" s="207">
        <v>40543</v>
      </c>
      <c r="F23" s="2">
        <v>31</v>
      </c>
      <c r="G23" s="2">
        <v>16</v>
      </c>
      <c r="H23" s="208">
        <v>9603</v>
      </c>
      <c r="I23" s="208">
        <v>9603</v>
      </c>
      <c r="J23" s="2"/>
    </row>
    <row r="24" spans="1:10" ht="11.25" customHeight="1">
      <c r="A24" s="2">
        <v>100386</v>
      </c>
      <c r="B24" s="2" t="s">
        <v>246</v>
      </c>
      <c r="C24" s="2">
        <v>2010</v>
      </c>
      <c r="D24" s="2" t="s">
        <v>224</v>
      </c>
      <c r="E24" s="207">
        <v>40543</v>
      </c>
      <c r="F24" s="208">
        <v>2859</v>
      </c>
      <c r="G24" s="208">
        <v>1962</v>
      </c>
      <c r="H24" s="208">
        <v>659635</v>
      </c>
      <c r="I24" s="208">
        <v>659635</v>
      </c>
      <c r="J24" s="2"/>
    </row>
    <row r="25" spans="1:10" ht="11.25" customHeight="1">
      <c r="A25" s="2">
        <v>101463</v>
      </c>
      <c r="B25" s="2" t="s">
        <v>247</v>
      </c>
      <c r="C25" s="2">
        <v>2010</v>
      </c>
      <c r="D25" s="2" t="s">
        <v>224</v>
      </c>
      <c r="E25" s="207">
        <v>40543</v>
      </c>
      <c r="F25" s="2">
        <v>24</v>
      </c>
      <c r="G25" s="2">
        <v>8</v>
      </c>
      <c r="H25" s="208">
        <v>2335</v>
      </c>
      <c r="I25" s="208">
        <v>2364</v>
      </c>
      <c r="J25" s="2"/>
    </row>
    <row r="26" spans="1:10" ht="11.25" customHeight="1">
      <c r="A26" s="2">
        <v>101473</v>
      </c>
      <c r="B26" s="2" t="s">
        <v>248</v>
      </c>
      <c r="C26" s="2">
        <v>2010</v>
      </c>
      <c r="D26" s="2" t="s">
        <v>224</v>
      </c>
      <c r="E26" s="207">
        <v>40543</v>
      </c>
      <c r="F26" s="2">
        <v>31</v>
      </c>
      <c r="G26" s="2">
        <v>12</v>
      </c>
      <c r="H26" s="208">
        <v>3891</v>
      </c>
      <c r="I26" s="208">
        <v>4145</v>
      </c>
      <c r="J26" s="2"/>
    </row>
    <row r="27" spans="1:10" ht="11.25" customHeight="1">
      <c r="A27" s="2">
        <v>100659</v>
      </c>
      <c r="B27" s="2" t="s">
        <v>249</v>
      </c>
      <c r="C27" s="2">
        <v>2010</v>
      </c>
      <c r="D27" s="2" t="s">
        <v>224</v>
      </c>
      <c r="E27" s="207">
        <v>40543</v>
      </c>
      <c r="F27" s="2">
        <v>68</v>
      </c>
      <c r="G27" s="2">
        <v>24</v>
      </c>
      <c r="H27" s="208">
        <v>7727</v>
      </c>
      <c r="I27" s="208">
        <v>8469</v>
      </c>
      <c r="J27" s="2"/>
    </row>
    <row r="28" spans="1:10" ht="11.25" customHeight="1">
      <c r="A28" s="2">
        <v>101772</v>
      </c>
      <c r="B28" s="2" t="s">
        <v>250</v>
      </c>
      <c r="C28" s="2">
        <v>2010</v>
      </c>
      <c r="D28" s="2" t="s">
        <v>224</v>
      </c>
      <c r="E28" s="207">
        <v>40543</v>
      </c>
      <c r="F28" s="2">
        <v>20</v>
      </c>
      <c r="G28" s="2">
        <v>9</v>
      </c>
      <c r="H28" s="208">
        <v>3714</v>
      </c>
      <c r="I28" s="208">
        <v>3809</v>
      </c>
      <c r="J28" s="2"/>
    </row>
    <row r="29" spans="1:10" ht="11.25" customHeight="1">
      <c r="A29" s="2">
        <v>101054</v>
      </c>
      <c r="B29" s="2" t="s">
        <v>251</v>
      </c>
      <c r="C29" s="2">
        <v>2010</v>
      </c>
      <c r="D29" s="2" t="s">
        <v>224</v>
      </c>
      <c r="E29" s="207">
        <v>40543</v>
      </c>
      <c r="F29" s="2">
        <v>36</v>
      </c>
      <c r="G29" s="2">
        <v>16</v>
      </c>
      <c r="H29" s="208">
        <v>6289</v>
      </c>
      <c r="I29" s="208">
        <v>6289</v>
      </c>
      <c r="J29" s="2"/>
    </row>
    <row r="30" spans="1:10" ht="11.25" customHeight="1">
      <c r="A30" s="2">
        <v>101531</v>
      </c>
      <c r="B30" s="2" t="s">
        <v>252</v>
      </c>
      <c r="C30" s="2">
        <v>2010</v>
      </c>
      <c r="D30" s="2" t="s">
        <v>224</v>
      </c>
      <c r="E30" s="207">
        <v>40451</v>
      </c>
      <c r="F30" s="2">
        <v>3</v>
      </c>
      <c r="G30" s="2">
        <v>1</v>
      </c>
      <c r="H30" s="2">
        <v>126</v>
      </c>
      <c r="I30" s="2">
        <v>126</v>
      </c>
      <c r="J30" s="2"/>
    </row>
    <row r="31" spans="1:10" ht="11.25" customHeight="1">
      <c r="A31" s="2">
        <v>101858</v>
      </c>
      <c r="B31" s="2" t="s">
        <v>253</v>
      </c>
      <c r="C31" s="2">
        <v>2010</v>
      </c>
      <c r="D31" s="2" t="s">
        <v>224</v>
      </c>
      <c r="E31" s="207">
        <v>40633</v>
      </c>
      <c r="F31" s="2">
        <v>273</v>
      </c>
      <c r="G31" s="2">
        <v>162</v>
      </c>
      <c r="H31" s="208">
        <v>66678</v>
      </c>
      <c r="I31" s="208">
        <v>66678</v>
      </c>
      <c r="J31" s="2"/>
    </row>
    <row r="32" spans="1:10" ht="11.25" customHeight="1">
      <c r="A32" s="2">
        <v>100520</v>
      </c>
      <c r="B32" s="2" t="s">
        <v>254</v>
      </c>
      <c r="C32" s="2">
        <v>2010</v>
      </c>
      <c r="D32" s="2" t="s">
        <v>224</v>
      </c>
      <c r="E32" s="207">
        <v>40543</v>
      </c>
      <c r="F32" s="2">
        <v>32</v>
      </c>
      <c r="G32" s="2">
        <v>12</v>
      </c>
      <c r="H32" s="208">
        <v>4288</v>
      </c>
      <c r="I32" s="208">
        <v>4288</v>
      </c>
      <c r="J32" s="2"/>
    </row>
    <row r="33" spans="1:10" ht="11.25" customHeight="1">
      <c r="A33" s="2">
        <v>105702</v>
      </c>
      <c r="B33" s="2" t="s">
        <v>255</v>
      </c>
      <c r="C33" s="2">
        <v>2010</v>
      </c>
      <c r="D33" s="2" t="s">
        <v>224</v>
      </c>
      <c r="E33" s="207">
        <v>40543</v>
      </c>
      <c r="F33" s="2">
        <v>41</v>
      </c>
      <c r="G33" s="2">
        <v>15</v>
      </c>
      <c r="H33" s="208">
        <v>3364</v>
      </c>
      <c r="I33" s="208">
        <v>3364</v>
      </c>
      <c r="J33" s="2"/>
    </row>
    <row r="34" spans="1:10" ht="11.25" customHeight="1">
      <c r="A34" s="2">
        <v>100679</v>
      </c>
      <c r="B34" s="2" t="s">
        <v>256</v>
      </c>
      <c r="C34" s="2">
        <v>2010</v>
      </c>
      <c r="D34" s="2" t="s">
        <v>224</v>
      </c>
      <c r="E34" s="207">
        <v>40543</v>
      </c>
      <c r="F34" s="2">
        <v>33</v>
      </c>
      <c r="G34" s="2">
        <v>9</v>
      </c>
      <c r="H34" s="208">
        <v>3738</v>
      </c>
      <c r="I34" s="208">
        <v>3738</v>
      </c>
      <c r="J34" s="2"/>
    </row>
    <row r="35" spans="1:10" ht="11.25" customHeight="1">
      <c r="A35" s="2">
        <v>100753</v>
      </c>
      <c r="B35" s="2" t="s">
        <v>257</v>
      </c>
      <c r="C35" s="2">
        <v>2010</v>
      </c>
      <c r="D35" s="2" t="s">
        <v>224</v>
      </c>
      <c r="E35" s="207">
        <v>40543</v>
      </c>
      <c r="F35" s="2">
        <v>707</v>
      </c>
      <c r="G35" s="2">
        <v>306</v>
      </c>
      <c r="H35" s="208">
        <v>131332</v>
      </c>
      <c r="I35" s="208">
        <v>131332</v>
      </c>
      <c r="J35" s="2"/>
    </row>
    <row r="36" spans="1:10" ht="11.25" customHeight="1">
      <c r="A36" s="2">
        <v>101768</v>
      </c>
      <c r="B36" s="2" t="s">
        <v>258</v>
      </c>
      <c r="C36" s="2">
        <v>2010</v>
      </c>
      <c r="D36" s="2" t="s">
        <v>224</v>
      </c>
      <c r="E36" s="207">
        <v>40543</v>
      </c>
      <c r="F36" s="2">
        <v>11</v>
      </c>
      <c r="G36" s="2">
        <v>6</v>
      </c>
      <c r="H36" s="208">
        <v>1610</v>
      </c>
      <c r="I36" s="208">
        <v>1610</v>
      </c>
      <c r="J36" s="2"/>
    </row>
    <row r="37" spans="1:10" ht="11.25" customHeight="1">
      <c r="A37" s="2">
        <v>100361</v>
      </c>
      <c r="B37" s="2" t="s">
        <v>259</v>
      </c>
      <c r="C37" s="2">
        <v>2010</v>
      </c>
      <c r="D37" s="2" t="s">
        <v>224</v>
      </c>
      <c r="E37" s="207">
        <v>40543</v>
      </c>
      <c r="F37" s="2">
        <v>83</v>
      </c>
      <c r="G37" s="2">
        <v>51</v>
      </c>
      <c r="H37" s="208">
        <v>16481</v>
      </c>
      <c r="I37" s="208">
        <v>16897</v>
      </c>
      <c r="J37" s="2"/>
    </row>
    <row r="38" spans="1:10" ht="11.25" customHeight="1">
      <c r="A38" s="2">
        <v>100324</v>
      </c>
      <c r="B38" s="2" t="s">
        <v>260</v>
      </c>
      <c r="C38" s="2">
        <v>2010</v>
      </c>
      <c r="D38" s="2" t="s">
        <v>224</v>
      </c>
      <c r="E38" s="207">
        <v>40543</v>
      </c>
      <c r="F38" s="2">
        <v>35</v>
      </c>
      <c r="G38" s="2">
        <v>6</v>
      </c>
      <c r="H38" s="2">
        <v>767</v>
      </c>
      <c r="I38" s="2">
        <v>948</v>
      </c>
      <c r="J38" s="2"/>
    </row>
    <row r="39" spans="1:10" ht="11.25" customHeight="1">
      <c r="A39" s="2">
        <v>128911</v>
      </c>
      <c r="B39" s="2" t="s">
        <v>261</v>
      </c>
      <c r="C39" s="2">
        <v>2010</v>
      </c>
      <c r="D39" s="2" t="s">
        <v>224</v>
      </c>
      <c r="E39" s="207">
        <v>40543</v>
      </c>
      <c r="F39" s="2">
        <v>6</v>
      </c>
      <c r="G39" s="2">
        <v>3</v>
      </c>
      <c r="H39" s="2">
        <v>509</v>
      </c>
      <c r="I39" s="2">
        <v>512</v>
      </c>
      <c r="J39" s="2"/>
    </row>
    <row r="40" spans="1:10" ht="11.25" customHeight="1">
      <c r="A40" s="2">
        <v>101776</v>
      </c>
      <c r="B40" s="2" t="s">
        <v>262</v>
      </c>
      <c r="C40" s="2">
        <v>2010</v>
      </c>
      <c r="D40" s="2" t="s">
        <v>224</v>
      </c>
      <c r="E40" s="207">
        <v>40543</v>
      </c>
      <c r="F40" s="2">
        <v>191</v>
      </c>
      <c r="G40" s="2">
        <v>76</v>
      </c>
      <c r="H40" s="208">
        <v>7177</v>
      </c>
      <c r="I40" s="208">
        <v>7288</v>
      </c>
      <c r="J40" s="2"/>
    </row>
    <row r="41" spans="1:10" ht="11.25" customHeight="1">
      <c r="A41" s="2">
        <v>101758</v>
      </c>
      <c r="B41" s="2" t="s">
        <v>263</v>
      </c>
      <c r="C41" s="2">
        <v>2010</v>
      </c>
      <c r="D41" s="2" t="s">
        <v>224</v>
      </c>
      <c r="E41" s="207">
        <v>40543</v>
      </c>
      <c r="F41" s="2">
        <v>57</v>
      </c>
      <c r="G41" s="2">
        <v>29</v>
      </c>
      <c r="H41" s="208">
        <v>4526</v>
      </c>
      <c r="I41" s="208">
        <v>4526</v>
      </c>
      <c r="J41" s="2"/>
    </row>
    <row r="42" spans="1:10" ht="11.25" customHeight="1">
      <c r="A42" s="2">
        <v>104247</v>
      </c>
      <c r="B42" s="2" t="s">
        <v>264</v>
      </c>
      <c r="C42" s="2">
        <v>2010</v>
      </c>
      <c r="D42" s="2" t="s">
        <v>224</v>
      </c>
      <c r="E42" s="207">
        <v>40543</v>
      </c>
      <c r="F42" s="2">
        <v>3</v>
      </c>
      <c r="G42" s="2">
        <v>1</v>
      </c>
      <c r="H42" s="2">
        <v>144</v>
      </c>
      <c r="I42" s="2">
        <v>168</v>
      </c>
      <c r="J42" s="2"/>
    </row>
    <row r="43" spans="1:10" ht="11.25" customHeight="1">
      <c r="A43" s="2">
        <v>100581</v>
      </c>
      <c r="B43" s="2" t="s">
        <v>265</v>
      </c>
      <c r="C43" s="2">
        <v>2010</v>
      </c>
      <c r="D43" s="2" t="s">
        <v>224</v>
      </c>
      <c r="E43" s="207">
        <v>40543</v>
      </c>
      <c r="F43" s="2">
        <v>56</v>
      </c>
      <c r="G43" s="2">
        <v>33</v>
      </c>
      <c r="H43" s="208">
        <v>4603</v>
      </c>
      <c r="I43" s="208">
        <v>4603</v>
      </c>
      <c r="J43" s="2"/>
    </row>
    <row r="44" spans="1:10" ht="11.25" customHeight="1">
      <c r="A44" s="2">
        <v>101533</v>
      </c>
      <c r="B44" s="2" t="s">
        <v>266</v>
      </c>
      <c r="C44" s="2">
        <v>2010</v>
      </c>
      <c r="D44" s="2" t="s">
        <v>224</v>
      </c>
      <c r="E44" s="207">
        <v>40543</v>
      </c>
      <c r="F44" s="2">
        <v>58</v>
      </c>
      <c r="G44" s="2">
        <v>12</v>
      </c>
      <c r="H44" s="208">
        <v>5252</v>
      </c>
      <c r="I44" s="208">
        <v>5252</v>
      </c>
      <c r="J44" s="2"/>
    </row>
    <row r="45" spans="1:10" ht="11.25" customHeight="1">
      <c r="A45" s="2">
        <v>104531</v>
      </c>
      <c r="B45" s="2" t="s">
        <v>267</v>
      </c>
      <c r="C45" s="2">
        <v>2010</v>
      </c>
      <c r="D45" s="2" t="s">
        <v>224</v>
      </c>
      <c r="E45" s="207">
        <v>40543</v>
      </c>
      <c r="F45" s="2">
        <v>57</v>
      </c>
      <c r="G45" s="2">
        <v>21</v>
      </c>
      <c r="H45" s="208">
        <v>4307</v>
      </c>
      <c r="I45" s="208">
        <v>4307</v>
      </c>
      <c r="J45" s="2"/>
    </row>
    <row r="46" spans="1:10" ht="11.25" customHeight="1">
      <c r="A46" s="2">
        <v>100008</v>
      </c>
      <c r="B46" s="2" t="s">
        <v>268</v>
      </c>
      <c r="C46" s="2">
        <v>2010</v>
      </c>
      <c r="D46" s="2" t="s">
        <v>224</v>
      </c>
      <c r="E46" s="207">
        <v>40633</v>
      </c>
      <c r="F46" s="2">
        <v>134</v>
      </c>
      <c r="G46" s="2">
        <v>29</v>
      </c>
      <c r="H46" s="208">
        <v>6003</v>
      </c>
      <c r="I46" s="208">
        <v>6003</v>
      </c>
      <c r="J46" s="2"/>
    </row>
    <row r="47" spans="1:10" ht="11.25" customHeight="1">
      <c r="A47" s="2">
        <v>101115</v>
      </c>
      <c r="B47" s="2" t="s">
        <v>269</v>
      </c>
      <c r="C47" s="2">
        <v>2010</v>
      </c>
      <c r="D47" s="2" t="s">
        <v>224</v>
      </c>
      <c r="E47" s="207">
        <v>40543</v>
      </c>
      <c r="F47" s="2">
        <v>188</v>
      </c>
      <c r="G47" s="2">
        <v>58</v>
      </c>
      <c r="H47" s="208">
        <v>2651</v>
      </c>
      <c r="I47" s="208">
        <v>2651</v>
      </c>
      <c r="J47" s="2"/>
    </row>
    <row r="48" spans="1:10" ht="11.25" customHeight="1">
      <c r="A48" s="2">
        <v>101368</v>
      </c>
      <c r="B48" s="2" t="s">
        <v>270</v>
      </c>
      <c r="C48" s="2">
        <v>2010</v>
      </c>
      <c r="D48" s="2" t="s">
        <v>224</v>
      </c>
      <c r="E48" s="207">
        <v>40633</v>
      </c>
      <c r="F48" s="2">
        <v>90</v>
      </c>
      <c r="G48" s="2">
        <v>25</v>
      </c>
      <c r="H48" s="208">
        <v>8875</v>
      </c>
      <c r="I48" s="208">
        <v>8875</v>
      </c>
      <c r="J48" s="2"/>
    </row>
    <row r="49" spans="1:10" ht="11.25" customHeight="1">
      <c r="A49" s="2">
        <v>100662</v>
      </c>
      <c r="B49" s="2" t="s">
        <v>271</v>
      </c>
      <c r="C49" s="2">
        <v>2010</v>
      </c>
      <c r="D49" s="2" t="s">
        <v>224</v>
      </c>
      <c r="E49" s="207">
        <v>40543</v>
      </c>
      <c r="F49" s="2">
        <v>180</v>
      </c>
      <c r="G49" s="2">
        <v>73</v>
      </c>
      <c r="H49" s="208">
        <v>16222</v>
      </c>
      <c r="I49" s="208">
        <v>16224</v>
      </c>
      <c r="J49" s="2"/>
    </row>
    <row r="50" spans="1:10" ht="11.25" customHeight="1">
      <c r="A50" s="2">
        <v>104493</v>
      </c>
      <c r="B50" s="2" t="s">
        <v>272</v>
      </c>
      <c r="C50" s="2">
        <v>2010</v>
      </c>
      <c r="D50" s="2" t="s">
        <v>224</v>
      </c>
      <c r="E50" s="207">
        <v>40543</v>
      </c>
      <c r="F50" s="2">
        <v>10</v>
      </c>
      <c r="G50" s="2">
        <v>4</v>
      </c>
      <c r="H50" s="2">
        <v>61</v>
      </c>
      <c r="I50" s="2">
        <v>61</v>
      </c>
      <c r="J50" s="2"/>
    </row>
    <row r="51" spans="1:10" ht="11.25" customHeight="1">
      <c r="A51" s="2">
        <v>102014</v>
      </c>
      <c r="B51" s="2" t="s">
        <v>273</v>
      </c>
      <c r="C51" s="2">
        <v>2010</v>
      </c>
      <c r="D51" s="2" t="s">
        <v>224</v>
      </c>
      <c r="E51" s="207">
        <v>40543</v>
      </c>
      <c r="F51" s="2">
        <v>16</v>
      </c>
      <c r="G51" s="2">
        <v>5</v>
      </c>
      <c r="H51" s="208">
        <v>1057</v>
      </c>
      <c r="I51" s="208">
        <v>1057</v>
      </c>
      <c r="J51" s="2"/>
    </row>
    <row r="52" spans="1:10" ht="11.25" customHeight="1">
      <c r="A52" s="2">
        <v>104297</v>
      </c>
      <c r="B52" s="2" t="s">
        <v>274</v>
      </c>
      <c r="C52" s="2">
        <v>2010</v>
      </c>
      <c r="D52" s="2" t="s">
        <v>224</v>
      </c>
      <c r="E52" s="207">
        <v>40543</v>
      </c>
      <c r="F52" s="2">
        <v>5</v>
      </c>
      <c r="G52" s="2">
        <v>3</v>
      </c>
      <c r="H52" s="2">
        <v>142</v>
      </c>
      <c r="I52" s="2">
        <v>142</v>
      </c>
      <c r="J52" s="2"/>
    </row>
    <row r="53" spans="1:10" ht="11.25" customHeight="1">
      <c r="A53" s="2">
        <v>100684</v>
      </c>
      <c r="B53" s="2" t="s">
        <v>275</v>
      </c>
      <c r="C53" s="2">
        <v>2010</v>
      </c>
      <c r="D53" s="2" t="s">
        <v>224</v>
      </c>
      <c r="E53" s="207">
        <v>40543</v>
      </c>
      <c r="F53" s="2">
        <v>115</v>
      </c>
      <c r="G53" s="2">
        <v>51</v>
      </c>
      <c r="H53" s="208">
        <v>15577</v>
      </c>
      <c r="I53" s="208">
        <v>15577</v>
      </c>
      <c r="J53" s="2"/>
    </row>
    <row r="54" spans="1:10" ht="11.25" customHeight="1">
      <c r="A54" s="2">
        <v>115228</v>
      </c>
      <c r="B54" s="2" t="s">
        <v>276</v>
      </c>
      <c r="C54" s="2">
        <v>2010</v>
      </c>
      <c r="D54" s="2" t="s">
        <v>224</v>
      </c>
      <c r="E54" s="207">
        <v>40543</v>
      </c>
      <c r="F54" s="2">
        <v>106</v>
      </c>
      <c r="G54" s="2">
        <v>46</v>
      </c>
      <c r="H54" s="208">
        <v>17606</v>
      </c>
      <c r="I54" s="208">
        <v>17665</v>
      </c>
      <c r="J54" s="2"/>
    </row>
    <row r="55" spans="1:10" ht="11.25" customHeight="1">
      <c r="A55" s="2">
        <v>100875</v>
      </c>
      <c r="B55" s="2" t="s">
        <v>277</v>
      </c>
      <c r="C55" s="2">
        <v>2010</v>
      </c>
      <c r="D55" s="2" t="s">
        <v>224</v>
      </c>
      <c r="E55" s="207">
        <v>40543</v>
      </c>
      <c r="F55" s="208">
        <v>2139</v>
      </c>
      <c r="G55" s="2">
        <v>311</v>
      </c>
      <c r="H55" s="208">
        <v>21477</v>
      </c>
      <c r="I55" s="208">
        <v>21661</v>
      </c>
      <c r="J55" s="2"/>
    </row>
    <row r="56" spans="1:10" ht="11.25" customHeight="1">
      <c r="A56" s="2">
        <v>100184</v>
      </c>
      <c r="B56" s="2" t="s">
        <v>278</v>
      </c>
      <c r="C56" s="2">
        <v>2010</v>
      </c>
      <c r="D56" s="2" t="s">
        <v>224</v>
      </c>
      <c r="E56" s="207">
        <v>40543</v>
      </c>
      <c r="F56" s="2">
        <v>33</v>
      </c>
      <c r="G56" s="2">
        <v>14</v>
      </c>
      <c r="H56" s="208">
        <v>4291</v>
      </c>
      <c r="I56" s="208">
        <v>4291</v>
      </c>
      <c r="J56" s="2"/>
    </row>
    <row r="57" spans="1:10" ht="11.25" customHeight="1">
      <c r="A57" s="2">
        <v>101453</v>
      </c>
      <c r="B57" s="2" t="s">
        <v>279</v>
      </c>
      <c r="C57" s="2">
        <v>2010</v>
      </c>
      <c r="D57" s="2" t="s">
        <v>224</v>
      </c>
      <c r="E57" s="207">
        <v>40543</v>
      </c>
      <c r="F57" s="208">
        <v>1576</v>
      </c>
      <c r="G57" s="2">
        <v>748</v>
      </c>
      <c r="H57" s="208">
        <v>241965</v>
      </c>
      <c r="I57" s="208">
        <v>313212</v>
      </c>
      <c r="J57" s="2"/>
    </row>
    <row r="58" spans="1:10" ht="11.25" customHeight="1">
      <c r="A58" s="2">
        <v>100511</v>
      </c>
      <c r="B58" s="2" t="s">
        <v>280</v>
      </c>
      <c r="C58" s="2">
        <v>2010</v>
      </c>
      <c r="D58" s="2" t="s">
        <v>224</v>
      </c>
      <c r="E58" s="207">
        <v>40543</v>
      </c>
      <c r="F58" s="2">
        <v>602</v>
      </c>
      <c r="G58" s="2">
        <v>217</v>
      </c>
      <c r="H58" s="208">
        <v>34322</v>
      </c>
      <c r="I58" s="208">
        <v>34322</v>
      </c>
      <c r="J58" s="2"/>
    </row>
    <row r="59" spans="1:10" ht="11.25" customHeight="1">
      <c r="A59" s="2">
        <v>104269</v>
      </c>
      <c r="B59" s="2" t="s">
        <v>281</v>
      </c>
      <c r="C59" s="2">
        <v>2010</v>
      </c>
      <c r="D59" s="2" t="s">
        <v>224</v>
      </c>
      <c r="E59" s="207">
        <v>40633</v>
      </c>
      <c r="F59" s="2">
        <v>87</v>
      </c>
      <c r="G59" s="2">
        <v>56</v>
      </c>
      <c r="H59" s="208">
        <v>17811</v>
      </c>
      <c r="I59" s="208">
        <v>17811</v>
      </c>
      <c r="J59" s="2"/>
    </row>
    <row r="60" spans="1:10" ht="11.25" customHeight="1">
      <c r="A60" s="2">
        <v>100119</v>
      </c>
      <c r="B60" s="2" t="s">
        <v>282</v>
      </c>
      <c r="C60" s="2">
        <v>2010</v>
      </c>
      <c r="D60" s="2" t="s">
        <v>224</v>
      </c>
      <c r="E60" s="207">
        <v>40724</v>
      </c>
      <c r="H60" s="208">
        <v>31543</v>
      </c>
      <c r="J60" s="2"/>
    </row>
    <row r="61" spans="1:10" ht="11.25" customHeight="1">
      <c r="A61" s="2">
        <v>100384</v>
      </c>
      <c r="B61" s="2" t="s">
        <v>283</v>
      </c>
      <c r="C61" s="2">
        <v>2010</v>
      </c>
      <c r="D61" s="2" t="s">
        <v>224</v>
      </c>
      <c r="E61" s="207">
        <v>40543</v>
      </c>
      <c r="F61" s="2">
        <v>360</v>
      </c>
      <c r="G61" s="2">
        <v>133</v>
      </c>
      <c r="H61" s="208">
        <v>18973</v>
      </c>
      <c r="I61" s="208">
        <v>18973</v>
      </c>
      <c r="J61" s="2"/>
    </row>
    <row r="62" spans="1:10" ht="11.25" customHeight="1">
      <c r="A62" s="2">
        <v>104440</v>
      </c>
      <c r="B62" s="2" t="s">
        <v>284</v>
      </c>
      <c r="C62" s="2">
        <v>2010</v>
      </c>
      <c r="D62" s="2" t="s">
        <v>224</v>
      </c>
      <c r="E62" s="207">
        <v>40543</v>
      </c>
      <c r="F62" s="2">
        <v>131</v>
      </c>
      <c r="G62" s="2">
        <v>69</v>
      </c>
      <c r="H62" s="208">
        <v>14722</v>
      </c>
      <c r="I62" s="208">
        <v>14722</v>
      </c>
      <c r="J62" s="2"/>
    </row>
    <row r="63" spans="1:10" ht="11.25" customHeight="1">
      <c r="A63" s="2">
        <v>104431</v>
      </c>
      <c r="B63" s="2" t="s">
        <v>285</v>
      </c>
      <c r="C63" s="2">
        <v>2010</v>
      </c>
      <c r="D63" s="2" t="s">
        <v>224</v>
      </c>
      <c r="E63" s="207">
        <v>40543</v>
      </c>
      <c r="F63" s="2">
        <v>25</v>
      </c>
      <c r="G63" s="2">
        <v>13</v>
      </c>
      <c r="H63" s="208">
        <v>4030</v>
      </c>
      <c r="I63" s="208">
        <v>4030</v>
      </c>
      <c r="J63" s="2"/>
    </row>
    <row r="64" spans="1:10" ht="11.25" customHeight="1">
      <c r="A64" s="2">
        <v>100747</v>
      </c>
      <c r="B64" s="2" t="s">
        <v>286</v>
      </c>
      <c r="C64" s="2">
        <v>2010</v>
      </c>
      <c r="D64" s="2" t="s">
        <v>224</v>
      </c>
      <c r="E64" s="207">
        <v>40543</v>
      </c>
      <c r="F64" s="208">
        <v>2124</v>
      </c>
      <c r="G64" s="208">
        <v>1780</v>
      </c>
      <c r="H64" s="208">
        <v>339408</v>
      </c>
      <c r="I64" s="208">
        <v>342622</v>
      </c>
      <c r="J64" s="2"/>
    </row>
    <row r="65" spans="1:10" ht="11.25" customHeight="1">
      <c r="A65" s="2">
        <v>101066</v>
      </c>
      <c r="B65" s="2" t="s">
        <v>287</v>
      </c>
      <c r="C65" s="2">
        <v>2010</v>
      </c>
      <c r="D65" s="2" t="s">
        <v>224</v>
      </c>
      <c r="E65" s="207">
        <v>40543</v>
      </c>
      <c r="F65" s="2">
        <v>44</v>
      </c>
      <c r="G65" s="2">
        <v>29</v>
      </c>
      <c r="H65" s="208">
        <v>4752</v>
      </c>
      <c r="I65" s="208">
        <v>4752</v>
      </c>
      <c r="J65" s="2"/>
    </row>
    <row r="66" spans="1:10" ht="11.25" customHeight="1">
      <c r="A66" s="2">
        <v>100463</v>
      </c>
      <c r="B66" s="2" t="s">
        <v>288</v>
      </c>
      <c r="C66" s="2">
        <v>2010</v>
      </c>
      <c r="D66" s="2" t="s">
        <v>224</v>
      </c>
      <c r="E66" s="207">
        <v>40543</v>
      </c>
      <c r="F66" s="2">
        <v>126</v>
      </c>
      <c r="G66" s="2">
        <v>93</v>
      </c>
      <c r="H66" s="208">
        <v>16074</v>
      </c>
      <c r="I66" s="208">
        <v>16074</v>
      </c>
      <c r="J66" s="2"/>
    </row>
    <row r="67" spans="1:10" ht="11.25" customHeight="1">
      <c r="A67" s="2">
        <v>100205</v>
      </c>
      <c r="B67" s="2" t="s">
        <v>289</v>
      </c>
      <c r="C67" s="2">
        <v>2010</v>
      </c>
      <c r="D67" s="2" t="s">
        <v>224</v>
      </c>
      <c r="E67" s="207">
        <v>40543</v>
      </c>
      <c r="F67" s="2">
        <v>140</v>
      </c>
      <c r="G67" s="2">
        <v>83</v>
      </c>
      <c r="H67" s="208">
        <v>23487</v>
      </c>
      <c r="I67" s="208">
        <v>23487</v>
      </c>
      <c r="J67" s="2"/>
    </row>
    <row r="68" spans="1:10" ht="11.25" customHeight="1">
      <c r="A68" s="2">
        <v>115492</v>
      </c>
      <c r="B68" s="2" t="s">
        <v>290</v>
      </c>
      <c r="C68" s="2">
        <v>2010</v>
      </c>
      <c r="D68" s="2" t="s">
        <v>224</v>
      </c>
      <c r="E68" s="207">
        <v>40543</v>
      </c>
      <c r="F68" s="2">
        <v>19</v>
      </c>
      <c r="G68" s="2">
        <v>9</v>
      </c>
      <c r="H68" s="208">
        <v>1577</v>
      </c>
      <c r="I68" s="208">
        <v>1577</v>
      </c>
      <c r="J68" s="2"/>
    </row>
    <row r="69" spans="1:10" ht="11.25" customHeight="1">
      <c r="A69" s="2">
        <v>101918</v>
      </c>
      <c r="B69" s="2" t="s">
        <v>291</v>
      </c>
      <c r="C69" s="2">
        <v>2010</v>
      </c>
      <c r="D69" s="2" t="s">
        <v>224</v>
      </c>
      <c r="E69" s="207">
        <v>40543</v>
      </c>
      <c r="F69" s="2">
        <v>100</v>
      </c>
      <c r="G69" s="2">
        <v>16</v>
      </c>
      <c r="H69" s="208">
        <v>4115</v>
      </c>
      <c r="I69" s="208">
        <v>4426</v>
      </c>
      <c r="J69" s="2"/>
    </row>
    <row r="70" spans="1:10" ht="11.25" customHeight="1">
      <c r="A70" s="2">
        <v>100234</v>
      </c>
      <c r="B70" s="2" t="s">
        <v>292</v>
      </c>
      <c r="C70" s="2">
        <v>2010</v>
      </c>
      <c r="D70" s="2" t="s">
        <v>224</v>
      </c>
      <c r="E70" s="207">
        <v>40543</v>
      </c>
      <c r="F70" s="2">
        <v>351</v>
      </c>
      <c r="G70" s="2">
        <v>207</v>
      </c>
      <c r="H70" s="208">
        <v>103658</v>
      </c>
      <c r="I70" s="208">
        <v>103658</v>
      </c>
      <c r="J70" s="2"/>
    </row>
    <row r="71" spans="1:10" ht="11.25" customHeight="1">
      <c r="A71" s="2">
        <v>115588</v>
      </c>
      <c r="B71" s="2" t="s">
        <v>293</v>
      </c>
      <c r="C71" s="2">
        <v>2010</v>
      </c>
      <c r="D71" s="2" t="s">
        <v>224</v>
      </c>
      <c r="E71" s="207">
        <v>40543</v>
      </c>
      <c r="F71" s="2">
        <v>70</v>
      </c>
      <c r="H71" s="208">
        <v>6259</v>
      </c>
      <c r="I71" s="208">
        <v>6259</v>
      </c>
      <c r="J71" s="2"/>
    </row>
    <row r="72" spans="1:10" ht="11.25" customHeight="1">
      <c r="A72" s="2">
        <v>114980</v>
      </c>
      <c r="B72" s="2" t="s">
        <v>294</v>
      </c>
      <c r="C72" s="2">
        <v>2010</v>
      </c>
      <c r="D72" s="2" t="s">
        <v>224</v>
      </c>
      <c r="E72" s="207">
        <v>40543</v>
      </c>
      <c r="F72" s="2">
        <v>4</v>
      </c>
      <c r="G72" s="2">
        <v>2</v>
      </c>
      <c r="H72" s="2">
        <v>800</v>
      </c>
      <c r="I72" s="2">
        <v>800</v>
      </c>
      <c r="J72" s="2"/>
    </row>
    <row r="73" spans="1:10" ht="11.25" customHeight="1">
      <c r="A73" s="2">
        <v>104379</v>
      </c>
      <c r="B73" s="2" t="s">
        <v>295</v>
      </c>
      <c r="C73" s="2">
        <v>2010</v>
      </c>
      <c r="D73" s="2" t="s">
        <v>224</v>
      </c>
      <c r="E73" s="207">
        <v>40543</v>
      </c>
      <c r="F73" s="2">
        <v>42</v>
      </c>
      <c r="G73" s="2">
        <v>26</v>
      </c>
      <c r="H73" s="208">
        <v>3933</v>
      </c>
      <c r="I73" s="208">
        <v>3933</v>
      </c>
      <c r="J73" s="2"/>
    </row>
    <row r="74" spans="1:10" ht="11.25" customHeight="1">
      <c r="A74" s="2">
        <v>101777</v>
      </c>
      <c r="B74" s="2" t="s">
        <v>296</v>
      </c>
      <c r="C74" s="2">
        <v>2010</v>
      </c>
      <c r="D74" s="2" t="s">
        <v>224</v>
      </c>
      <c r="E74" s="207">
        <v>40543</v>
      </c>
      <c r="F74" s="2">
        <v>132</v>
      </c>
      <c r="G74" s="2">
        <v>35</v>
      </c>
      <c r="H74" s="208">
        <v>12495</v>
      </c>
      <c r="I74" s="208">
        <v>12495</v>
      </c>
      <c r="J74" s="2"/>
    </row>
    <row r="75" spans="1:10" ht="11.25" customHeight="1">
      <c r="A75" s="2">
        <v>115504</v>
      </c>
      <c r="B75" s="2" t="s">
        <v>297</v>
      </c>
      <c r="C75" s="2">
        <v>2010</v>
      </c>
      <c r="D75" s="2" t="s">
        <v>224</v>
      </c>
      <c r="E75" s="207">
        <v>40543</v>
      </c>
      <c r="F75" s="2">
        <v>232</v>
      </c>
      <c r="G75" s="2">
        <v>147</v>
      </c>
      <c r="H75" s="208">
        <v>16151</v>
      </c>
      <c r="I75" s="208">
        <v>16151</v>
      </c>
      <c r="J75" s="2"/>
    </row>
    <row r="76" spans="1:10" ht="11.25" customHeight="1">
      <c r="A76" s="2">
        <v>101117</v>
      </c>
      <c r="B76" s="2" t="s">
        <v>298</v>
      </c>
      <c r="C76" s="2">
        <v>2010</v>
      </c>
      <c r="D76" s="2" t="s">
        <v>224</v>
      </c>
      <c r="E76" s="207">
        <v>40543</v>
      </c>
      <c r="F76" s="2">
        <v>88</v>
      </c>
      <c r="G76" s="2">
        <v>27</v>
      </c>
      <c r="H76" s="208">
        <v>16901</v>
      </c>
      <c r="I76" s="208">
        <v>16901</v>
      </c>
      <c r="J76" s="2"/>
    </row>
    <row r="77" spans="1:10" ht="11.25" customHeight="1">
      <c r="A77" s="2">
        <v>101906</v>
      </c>
      <c r="B77" s="2" t="s">
        <v>299</v>
      </c>
      <c r="C77" s="2">
        <v>2010</v>
      </c>
      <c r="D77" s="2" t="s">
        <v>224</v>
      </c>
      <c r="E77" s="207">
        <v>40543</v>
      </c>
      <c r="F77" s="2">
        <v>35</v>
      </c>
      <c r="G77" s="2">
        <v>11</v>
      </c>
      <c r="H77" s="2">
        <v>648</v>
      </c>
      <c r="I77" s="2">
        <v>648</v>
      </c>
      <c r="J77" s="2"/>
    </row>
    <row r="78" spans="1:10" ht="11.25" customHeight="1">
      <c r="A78" s="2">
        <v>104494</v>
      </c>
      <c r="B78" s="2" t="s">
        <v>300</v>
      </c>
      <c r="C78" s="2">
        <v>2010</v>
      </c>
      <c r="D78" s="2" t="s">
        <v>224</v>
      </c>
      <c r="E78" s="207">
        <v>40543</v>
      </c>
      <c r="F78" s="2">
        <v>12</v>
      </c>
      <c r="G78" s="2">
        <v>3</v>
      </c>
      <c r="H78" s="2">
        <v>504</v>
      </c>
      <c r="I78" s="2">
        <v>504</v>
      </c>
      <c r="J78" s="2"/>
    </row>
    <row r="79" spans="1:10" ht="11.25" customHeight="1">
      <c r="A79" s="2">
        <v>120095</v>
      </c>
      <c r="B79" s="2" t="s">
        <v>301</v>
      </c>
      <c r="C79" s="2">
        <v>2010</v>
      </c>
      <c r="D79" s="2" t="s">
        <v>224</v>
      </c>
      <c r="E79" s="207">
        <v>40543</v>
      </c>
      <c r="F79" s="2">
        <v>693</v>
      </c>
      <c r="G79" s="2">
        <v>100</v>
      </c>
      <c r="H79" s="208">
        <v>40058</v>
      </c>
      <c r="I79" s="208">
        <v>40058</v>
      </c>
      <c r="J79" s="2"/>
    </row>
    <row r="80" spans="1:10" ht="11.25" customHeight="1">
      <c r="A80" s="2">
        <v>101405</v>
      </c>
      <c r="B80" s="2" t="s">
        <v>302</v>
      </c>
      <c r="C80" s="2">
        <v>2010</v>
      </c>
      <c r="D80" s="2" t="s">
        <v>224</v>
      </c>
      <c r="E80" s="207">
        <v>40543</v>
      </c>
      <c r="F80" s="2">
        <v>132</v>
      </c>
      <c r="G80" s="2">
        <v>69</v>
      </c>
      <c r="H80" s="208">
        <v>22045</v>
      </c>
      <c r="I80" s="208">
        <v>22045</v>
      </c>
      <c r="J80" s="2"/>
    </row>
    <row r="81" spans="1:10" ht="11.25" customHeight="1">
      <c r="A81" s="2">
        <v>100376</v>
      </c>
      <c r="B81" s="2" t="s">
        <v>303</v>
      </c>
      <c r="C81" s="2">
        <v>2010</v>
      </c>
      <c r="D81" s="2" t="s">
        <v>224</v>
      </c>
      <c r="E81" s="207">
        <v>40543</v>
      </c>
      <c r="F81" s="2">
        <v>17</v>
      </c>
      <c r="G81" s="2">
        <v>5</v>
      </c>
      <c r="H81" s="2">
        <v>661</v>
      </c>
      <c r="I81" s="2">
        <v>661</v>
      </c>
      <c r="J81" s="2"/>
    </row>
    <row r="82" spans="1:10" ht="11.25" customHeight="1">
      <c r="A82" s="2">
        <v>102255</v>
      </c>
      <c r="B82" s="2" t="s">
        <v>304</v>
      </c>
      <c r="C82" s="2">
        <v>2010</v>
      </c>
      <c r="D82" s="2" t="s">
        <v>224</v>
      </c>
      <c r="E82" s="207">
        <v>40543</v>
      </c>
      <c r="F82" s="2">
        <v>19</v>
      </c>
      <c r="G82" s="2">
        <v>10</v>
      </c>
      <c r="H82" s="208">
        <v>2882</v>
      </c>
      <c r="I82" s="208">
        <v>3670</v>
      </c>
      <c r="J82" s="2"/>
    </row>
    <row r="83" spans="1:10" ht="11.25" customHeight="1">
      <c r="A83" s="2">
        <v>101823</v>
      </c>
      <c r="B83" s="2" t="s">
        <v>305</v>
      </c>
      <c r="C83" s="2">
        <v>2010</v>
      </c>
      <c r="D83" s="2" t="s">
        <v>224</v>
      </c>
      <c r="E83" s="207">
        <v>40543</v>
      </c>
      <c r="F83" s="2">
        <v>11</v>
      </c>
      <c r="G83" s="2">
        <v>5</v>
      </c>
      <c r="H83" s="208">
        <v>2215</v>
      </c>
      <c r="I83" s="208">
        <v>2288</v>
      </c>
      <c r="J83" s="2"/>
    </row>
    <row r="84" spans="1:10" ht="11.25" customHeight="1">
      <c r="A84" s="2">
        <v>101244</v>
      </c>
      <c r="B84" s="2" t="s">
        <v>306</v>
      </c>
      <c r="C84" s="2">
        <v>2010</v>
      </c>
      <c r="D84" s="2" t="s">
        <v>224</v>
      </c>
      <c r="E84" s="207">
        <v>40543</v>
      </c>
      <c r="F84" s="2">
        <v>159</v>
      </c>
      <c r="G84" s="2">
        <v>96</v>
      </c>
      <c r="H84" s="208">
        <v>24521</v>
      </c>
      <c r="I84" s="208">
        <v>24521</v>
      </c>
      <c r="J84" s="2"/>
    </row>
    <row r="85" spans="1:10" ht="11.25" customHeight="1">
      <c r="A85" s="2">
        <v>100711</v>
      </c>
      <c r="B85" s="2" t="s">
        <v>307</v>
      </c>
      <c r="C85" s="2">
        <v>2010</v>
      </c>
      <c r="D85" s="2" t="s">
        <v>224</v>
      </c>
      <c r="E85" s="207">
        <v>40543</v>
      </c>
      <c r="F85" s="2">
        <v>49</v>
      </c>
      <c r="G85" s="2">
        <v>26</v>
      </c>
      <c r="H85" s="208">
        <v>5546</v>
      </c>
      <c r="I85" s="208">
        <v>6715</v>
      </c>
      <c r="J85" s="2"/>
    </row>
    <row r="86" spans="1:10" ht="11.25" customHeight="1">
      <c r="A86" s="2">
        <v>126950</v>
      </c>
      <c r="B86" s="2" t="s">
        <v>308</v>
      </c>
      <c r="C86" s="2">
        <v>2010</v>
      </c>
      <c r="D86" s="2" t="s">
        <v>224</v>
      </c>
      <c r="E86" s="207">
        <v>40543</v>
      </c>
      <c r="F86" s="2">
        <v>22</v>
      </c>
      <c r="G86" s="2">
        <v>14</v>
      </c>
      <c r="H86" s="208">
        <v>3802</v>
      </c>
      <c r="I86" s="208">
        <v>3802</v>
      </c>
      <c r="J86" s="2"/>
    </row>
    <row r="87" spans="1:10" ht="11.25" customHeight="1">
      <c r="A87" s="2">
        <v>100756</v>
      </c>
      <c r="B87" s="2" t="s">
        <v>309</v>
      </c>
      <c r="C87" s="2">
        <v>2010</v>
      </c>
      <c r="D87" s="2" t="s">
        <v>224</v>
      </c>
      <c r="E87" s="207">
        <v>40543</v>
      </c>
      <c r="F87" s="2">
        <v>92</v>
      </c>
      <c r="G87" s="2">
        <v>46</v>
      </c>
      <c r="H87" s="208">
        <v>6137</v>
      </c>
      <c r="I87" s="208">
        <v>6137</v>
      </c>
      <c r="J87" s="2"/>
    </row>
    <row r="88" spans="1:10" ht="11.25" customHeight="1">
      <c r="A88" s="2">
        <v>100222</v>
      </c>
      <c r="B88" s="2" t="s">
        <v>310</v>
      </c>
      <c r="C88" s="2">
        <v>2010</v>
      </c>
      <c r="D88" s="2" t="s">
        <v>224</v>
      </c>
      <c r="E88" s="207">
        <v>40543</v>
      </c>
      <c r="F88" s="2">
        <v>155</v>
      </c>
      <c r="G88" s="2">
        <v>68</v>
      </c>
      <c r="H88" s="208">
        <v>13811</v>
      </c>
      <c r="I88" s="208">
        <v>14872</v>
      </c>
      <c r="J88" s="2"/>
    </row>
    <row r="89" spans="1:10" ht="11.25" customHeight="1">
      <c r="A89" s="2">
        <v>100168</v>
      </c>
      <c r="B89" s="2" t="s">
        <v>311</v>
      </c>
      <c r="C89" s="2">
        <v>2010</v>
      </c>
      <c r="D89" s="2" t="s">
        <v>224</v>
      </c>
      <c r="E89" s="207">
        <v>40451</v>
      </c>
      <c r="F89" s="2">
        <v>112</v>
      </c>
      <c r="G89" s="2">
        <v>67</v>
      </c>
      <c r="H89" s="208">
        <v>13712</v>
      </c>
      <c r="I89" s="208">
        <v>13712</v>
      </c>
      <c r="J89" s="2"/>
    </row>
    <row r="90" spans="1:10" ht="11.25" customHeight="1">
      <c r="A90" s="2">
        <v>101393</v>
      </c>
      <c r="B90" s="2" t="s">
        <v>312</v>
      </c>
      <c r="C90" s="2">
        <v>2010</v>
      </c>
      <c r="D90" s="2" t="s">
        <v>224</v>
      </c>
      <c r="E90" s="207">
        <v>40543</v>
      </c>
      <c r="F90" s="2">
        <v>74</v>
      </c>
      <c r="G90" s="2">
        <v>39</v>
      </c>
      <c r="H90" s="208">
        <v>12159</v>
      </c>
      <c r="I90" s="208">
        <v>12159</v>
      </c>
      <c r="J90" s="2"/>
    </row>
    <row r="91" spans="1:10" ht="11.25" customHeight="1">
      <c r="A91" s="2">
        <v>101928</v>
      </c>
      <c r="B91" s="2" t="s">
        <v>313</v>
      </c>
      <c r="C91" s="2">
        <v>2010</v>
      </c>
      <c r="D91" s="2" t="s">
        <v>224</v>
      </c>
      <c r="E91" s="207">
        <v>40543</v>
      </c>
      <c r="F91" s="2">
        <v>180</v>
      </c>
      <c r="G91" s="2">
        <v>66</v>
      </c>
      <c r="H91" s="208">
        <v>9473</v>
      </c>
      <c r="I91" s="208">
        <v>9473</v>
      </c>
      <c r="J91" s="2"/>
    </row>
    <row r="92" spans="1:10" ht="11.25" customHeight="1">
      <c r="A92" s="2">
        <v>100625</v>
      </c>
      <c r="B92" s="2" t="s">
        <v>314</v>
      </c>
      <c r="C92" s="2">
        <v>2010</v>
      </c>
      <c r="D92" s="2" t="s">
        <v>224</v>
      </c>
      <c r="E92" s="207">
        <v>40543</v>
      </c>
      <c r="F92" s="2">
        <v>844</v>
      </c>
      <c r="G92" s="2">
        <v>479</v>
      </c>
      <c r="H92" s="208">
        <v>251352</v>
      </c>
      <c r="I92" s="208">
        <v>253663</v>
      </c>
      <c r="J92" s="2"/>
    </row>
    <row r="93" spans="1:10" ht="11.25" customHeight="1">
      <c r="A93" s="2">
        <v>101194</v>
      </c>
      <c r="B93" s="2" t="s">
        <v>315</v>
      </c>
      <c r="C93" s="2">
        <v>2010</v>
      </c>
      <c r="D93" s="2" t="s">
        <v>224</v>
      </c>
      <c r="E93" s="207">
        <v>40633</v>
      </c>
      <c r="F93" s="208">
        <v>3479</v>
      </c>
      <c r="G93" s="208">
        <v>2426</v>
      </c>
      <c r="H93" s="208">
        <v>1341524</v>
      </c>
      <c r="I93" s="208">
        <v>2037702</v>
      </c>
      <c r="J93" s="2"/>
    </row>
    <row r="94" spans="1:10" ht="11.25" customHeight="1">
      <c r="A94" s="2">
        <v>102667</v>
      </c>
      <c r="B94" s="2" t="s">
        <v>316</v>
      </c>
      <c r="C94" s="2">
        <v>2010</v>
      </c>
      <c r="D94" s="2" t="s">
        <v>224</v>
      </c>
      <c r="E94" s="207">
        <v>40543</v>
      </c>
      <c r="F94" s="2">
        <v>13</v>
      </c>
      <c r="G94" s="2">
        <v>6</v>
      </c>
      <c r="H94" s="2">
        <v>365</v>
      </c>
      <c r="I94" s="2">
        <v>365</v>
      </c>
      <c r="J94" s="2"/>
    </row>
    <row r="95" spans="1:10" ht="11.25" customHeight="1">
      <c r="A95" s="2">
        <v>100061</v>
      </c>
      <c r="B95" s="2" t="s">
        <v>317</v>
      </c>
      <c r="C95" s="2">
        <v>2010</v>
      </c>
      <c r="D95" s="2" t="s">
        <v>224</v>
      </c>
      <c r="E95" s="207">
        <v>40633</v>
      </c>
      <c r="F95" s="2">
        <v>44</v>
      </c>
      <c r="G95" s="2">
        <v>26</v>
      </c>
      <c r="H95" s="208">
        <v>8646</v>
      </c>
      <c r="I95" s="208">
        <v>8646</v>
      </c>
      <c r="J95" s="2"/>
    </row>
    <row r="96" spans="1:10" ht="11.25" customHeight="1">
      <c r="A96" s="2">
        <v>100250</v>
      </c>
      <c r="B96" s="2" t="s">
        <v>318</v>
      </c>
      <c r="C96" s="2">
        <v>2010</v>
      </c>
      <c r="D96" s="2" t="s">
        <v>224</v>
      </c>
      <c r="E96" s="207">
        <v>40543</v>
      </c>
      <c r="F96" s="2">
        <v>32</v>
      </c>
      <c r="G96" s="2">
        <v>18</v>
      </c>
      <c r="H96" s="208">
        <v>2779</v>
      </c>
      <c r="I96" s="208">
        <v>2779</v>
      </c>
      <c r="J96" s="2"/>
    </row>
    <row r="97" spans="1:10" ht="11.25" customHeight="1">
      <c r="A97" s="2">
        <v>100510</v>
      </c>
      <c r="B97" s="2" t="s">
        <v>319</v>
      </c>
      <c r="C97" s="2">
        <v>2010</v>
      </c>
      <c r="D97" s="2" t="s">
        <v>224</v>
      </c>
      <c r="E97" s="207">
        <v>40543</v>
      </c>
      <c r="F97" s="208">
        <v>1288</v>
      </c>
      <c r="G97" s="2">
        <v>599</v>
      </c>
      <c r="H97" s="208">
        <v>223823</v>
      </c>
      <c r="I97" s="208">
        <v>238535</v>
      </c>
      <c r="J97" s="2"/>
    </row>
    <row r="98" spans="1:10" ht="11.25" customHeight="1">
      <c r="A98" s="2">
        <v>100495</v>
      </c>
      <c r="B98" s="2" t="s">
        <v>320</v>
      </c>
      <c r="C98" s="2">
        <v>2010</v>
      </c>
      <c r="D98" s="2" t="s">
        <v>224</v>
      </c>
      <c r="E98" s="207">
        <v>40543</v>
      </c>
      <c r="F98" s="2">
        <v>151</v>
      </c>
      <c r="G98" s="2">
        <v>103</v>
      </c>
      <c r="H98" s="208">
        <v>16476</v>
      </c>
      <c r="I98" s="208">
        <v>16476</v>
      </c>
      <c r="J98" s="2"/>
    </row>
    <row r="99" spans="1:10" ht="11.25" customHeight="1">
      <c r="A99" s="2">
        <v>101399</v>
      </c>
      <c r="B99" s="2" t="s">
        <v>321</v>
      </c>
      <c r="C99" s="2">
        <v>2010</v>
      </c>
      <c r="D99" s="2" t="s">
        <v>224</v>
      </c>
      <c r="E99" s="207">
        <v>40543</v>
      </c>
      <c r="F99" s="2">
        <v>151</v>
      </c>
      <c r="G99" s="2">
        <v>56</v>
      </c>
      <c r="H99" s="208">
        <v>5731</v>
      </c>
      <c r="I99" s="208">
        <v>6917</v>
      </c>
      <c r="J99" s="2"/>
    </row>
    <row r="100" spans="1:10" ht="11.25" customHeight="1">
      <c r="A100" s="2">
        <v>126951</v>
      </c>
      <c r="B100" s="2" t="s">
        <v>322</v>
      </c>
      <c r="C100" s="2">
        <v>2010</v>
      </c>
      <c r="D100" s="2" t="s">
        <v>224</v>
      </c>
      <c r="E100" s="207">
        <v>40543</v>
      </c>
      <c r="J100" s="2"/>
    </row>
    <row r="101" spans="1:10" ht="11.25" customHeight="1">
      <c r="A101" s="2">
        <v>101468</v>
      </c>
      <c r="B101" s="2" t="s">
        <v>323</v>
      </c>
      <c r="C101" s="2">
        <v>2010</v>
      </c>
      <c r="D101" s="2" t="s">
        <v>224</v>
      </c>
      <c r="E101" s="207">
        <v>40543</v>
      </c>
      <c r="F101" s="2">
        <v>25</v>
      </c>
      <c r="G101" s="2">
        <v>2</v>
      </c>
      <c r="H101" s="2">
        <v>515</v>
      </c>
      <c r="I101" s="2">
        <v>515</v>
      </c>
      <c r="J101" s="2"/>
    </row>
    <row r="102" spans="1:10" ht="11.25" customHeight="1">
      <c r="A102" s="2">
        <v>101883</v>
      </c>
      <c r="B102" s="2" t="s">
        <v>324</v>
      </c>
      <c r="C102" s="2">
        <v>2010</v>
      </c>
      <c r="D102" s="2" t="s">
        <v>224</v>
      </c>
      <c r="E102" s="207">
        <v>40451</v>
      </c>
      <c r="J102" s="2"/>
    </row>
    <row r="103" spans="1:10" ht="11.25" customHeight="1">
      <c r="A103" s="2">
        <v>101542</v>
      </c>
      <c r="B103" s="2" t="s">
        <v>325</v>
      </c>
      <c r="C103" s="2">
        <v>2010</v>
      </c>
      <c r="D103" s="2" t="s">
        <v>224</v>
      </c>
      <c r="E103" s="207">
        <v>40451</v>
      </c>
      <c r="F103" s="2">
        <v>9</v>
      </c>
      <c r="G103" s="2">
        <v>1</v>
      </c>
      <c r="H103" s="2">
        <v>581</v>
      </c>
      <c r="I103" s="2">
        <v>581</v>
      </c>
      <c r="J103" s="2"/>
    </row>
    <row r="104" spans="1:10" ht="11.25" customHeight="1">
      <c r="A104" s="2">
        <v>102165</v>
      </c>
      <c r="B104" s="2" t="s">
        <v>326</v>
      </c>
      <c r="C104" s="2">
        <v>2010</v>
      </c>
      <c r="D104" s="2" t="s">
        <v>224</v>
      </c>
      <c r="E104" s="207">
        <v>40543</v>
      </c>
      <c r="F104" s="208">
        <v>1345</v>
      </c>
      <c r="G104" s="208">
        <v>1192</v>
      </c>
      <c r="H104" s="208">
        <v>111786</v>
      </c>
      <c r="I104" s="208">
        <v>111786</v>
      </c>
      <c r="J104" s="2"/>
    </row>
    <row r="105" spans="1:10" ht="11.25" customHeight="1">
      <c r="A105" s="2">
        <v>100749</v>
      </c>
      <c r="B105" s="2" t="s">
        <v>327</v>
      </c>
      <c r="C105" s="2">
        <v>2010</v>
      </c>
      <c r="D105" s="2" t="s">
        <v>224</v>
      </c>
      <c r="E105" s="207">
        <v>40543</v>
      </c>
      <c r="F105" s="2">
        <v>401</v>
      </c>
      <c r="G105" s="2">
        <v>185</v>
      </c>
      <c r="H105" s="208">
        <v>45256</v>
      </c>
      <c r="I105" s="208">
        <v>50224</v>
      </c>
      <c r="J105" s="2"/>
    </row>
    <row r="106" spans="1:10" ht="11.25" customHeight="1">
      <c r="A106" s="2">
        <v>101704</v>
      </c>
      <c r="B106" s="2" t="s">
        <v>328</v>
      </c>
      <c r="C106" s="2">
        <v>2010</v>
      </c>
      <c r="D106" s="2" t="s">
        <v>224</v>
      </c>
      <c r="E106" s="207">
        <v>40543</v>
      </c>
      <c r="F106" s="2">
        <v>90</v>
      </c>
      <c r="G106" s="2">
        <v>80</v>
      </c>
      <c r="H106" s="208">
        <v>11300</v>
      </c>
      <c r="I106" s="208">
        <v>11300</v>
      </c>
      <c r="J106" s="2"/>
    </row>
    <row r="107" spans="1:10" ht="11.25" customHeight="1">
      <c r="A107" s="2">
        <v>101691</v>
      </c>
      <c r="B107" s="2" t="s">
        <v>329</v>
      </c>
      <c r="C107" s="2">
        <v>2010</v>
      </c>
      <c r="D107" s="2" t="s">
        <v>224</v>
      </c>
      <c r="E107" s="207">
        <v>40543</v>
      </c>
      <c r="F107" s="2">
        <v>54</v>
      </c>
      <c r="G107" s="2">
        <v>26</v>
      </c>
      <c r="H107" s="208">
        <v>10180</v>
      </c>
      <c r="I107" s="208">
        <v>10180</v>
      </c>
      <c r="J107" s="2"/>
    </row>
    <row r="108" spans="1:10" ht="11.25" customHeight="1">
      <c r="A108" s="2">
        <v>101512</v>
      </c>
      <c r="B108" s="2" t="s">
        <v>330</v>
      </c>
      <c r="C108" s="2">
        <v>2010</v>
      </c>
      <c r="D108" s="2" t="s">
        <v>224</v>
      </c>
      <c r="E108" s="207">
        <v>40543</v>
      </c>
      <c r="F108" s="2">
        <v>40</v>
      </c>
      <c r="G108" s="2">
        <v>20</v>
      </c>
      <c r="H108" s="208">
        <v>2747</v>
      </c>
      <c r="I108" s="208">
        <v>2747</v>
      </c>
      <c r="J108" s="2"/>
    </row>
    <row r="109" spans="1:10" ht="11.25" customHeight="1">
      <c r="A109" s="2">
        <v>100282</v>
      </c>
      <c r="B109" s="2" t="s">
        <v>331</v>
      </c>
      <c r="C109" s="2">
        <v>2010</v>
      </c>
      <c r="D109" s="2" t="s">
        <v>224</v>
      </c>
      <c r="E109" s="207">
        <v>40543</v>
      </c>
      <c r="F109" s="2">
        <v>511</v>
      </c>
      <c r="G109" s="2">
        <v>443</v>
      </c>
      <c r="H109" s="208">
        <v>100743</v>
      </c>
      <c r="I109" s="208">
        <v>105500</v>
      </c>
      <c r="J109" s="2"/>
    </row>
    <row r="110" spans="1:10" ht="11.25" customHeight="1">
      <c r="A110" s="2">
        <v>104208</v>
      </c>
      <c r="B110" s="2" t="s">
        <v>332</v>
      </c>
      <c r="C110" s="2">
        <v>2010</v>
      </c>
      <c r="D110" s="2" t="s">
        <v>224</v>
      </c>
      <c r="E110" s="207">
        <v>40543</v>
      </c>
      <c r="F110" s="2">
        <v>205</v>
      </c>
      <c r="G110" s="2">
        <v>86</v>
      </c>
      <c r="H110" s="208">
        <v>28886</v>
      </c>
      <c r="I110" s="208">
        <v>28922</v>
      </c>
      <c r="J110" s="2"/>
    </row>
    <row r="111" spans="1:10" ht="11.25" customHeight="1">
      <c r="A111" s="2">
        <v>122406</v>
      </c>
      <c r="B111" s="2" t="s">
        <v>333</v>
      </c>
      <c r="C111" s="2">
        <v>2010</v>
      </c>
      <c r="D111" s="2" t="s">
        <v>224</v>
      </c>
      <c r="E111" s="207">
        <v>40543</v>
      </c>
      <c r="F111" s="2">
        <v>6</v>
      </c>
      <c r="G111" s="2">
        <v>3</v>
      </c>
      <c r="H111" s="2">
        <v>226</v>
      </c>
      <c r="I111" s="2">
        <v>226</v>
      </c>
      <c r="J111" s="2"/>
    </row>
    <row r="112" spans="1:10" ht="11.25" customHeight="1">
      <c r="A112" s="2">
        <v>101626</v>
      </c>
      <c r="B112" s="2" t="s">
        <v>334</v>
      </c>
      <c r="C112" s="2">
        <v>2010</v>
      </c>
      <c r="D112" s="2" t="s">
        <v>224</v>
      </c>
      <c r="E112" s="207">
        <v>40543</v>
      </c>
      <c r="F112" s="2">
        <v>114</v>
      </c>
      <c r="G112" s="2">
        <v>29</v>
      </c>
      <c r="H112" s="208">
        <v>3175</v>
      </c>
      <c r="I112" s="208">
        <v>3364</v>
      </c>
      <c r="J112" s="2"/>
    </row>
    <row r="113" spans="1:10" ht="11.25" customHeight="1">
      <c r="A113" s="2">
        <v>101367</v>
      </c>
      <c r="B113" s="2" t="s">
        <v>335</v>
      </c>
      <c r="C113" s="2">
        <v>2010</v>
      </c>
      <c r="D113" s="2" t="s">
        <v>224</v>
      </c>
      <c r="E113" s="207">
        <v>40633</v>
      </c>
      <c r="F113" s="208">
        <v>1002</v>
      </c>
      <c r="G113" s="2">
        <v>682</v>
      </c>
      <c r="H113" s="208">
        <v>214059</v>
      </c>
      <c r="I113" s="208">
        <v>214059</v>
      </c>
      <c r="J113" s="2"/>
    </row>
    <row r="114" spans="1:10" ht="11.25" customHeight="1">
      <c r="A114" s="2">
        <v>100013</v>
      </c>
      <c r="B114" s="2" t="s">
        <v>336</v>
      </c>
      <c r="C114" s="2">
        <v>2010</v>
      </c>
      <c r="D114" s="2" t="s">
        <v>224</v>
      </c>
      <c r="E114" s="207">
        <v>40633</v>
      </c>
      <c r="F114" s="2">
        <v>85</v>
      </c>
      <c r="G114" s="2">
        <v>45</v>
      </c>
      <c r="H114" s="208">
        <v>10424</v>
      </c>
      <c r="I114" s="208">
        <v>10424</v>
      </c>
      <c r="J114" s="2"/>
    </row>
    <row r="115" spans="1:10" ht="11.25" customHeight="1">
      <c r="A115" s="2">
        <v>100294</v>
      </c>
      <c r="B115" s="2" t="s">
        <v>337</v>
      </c>
      <c r="C115" s="2">
        <v>2010</v>
      </c>
      <c r="D115" s="2" t="s">
        <v>224</v>
      </c>
      <c r="E115" s="207">
        <v>40543</v>
      </c>
      <c r="F115" s="208">
        <v>22458</v>
      </c>
      <c r="G115" s="208">
        <v>12498</v>
      </c>
      <c r="H115" s="208">
        <v>4467497</v>
      </c>
      <c r="I115" s="208">
        <v>4467497</v>
      </c>
      <c r="J115" s="2"/>
    </row>
    <row r="116" spans="1:10" ht="11.25" customHeight="1">
      <c r="A116" s="2">
        <v>111778</v>
      </c>
      <c r="B116" s="2" t="s">
        <v>338</v>
      </c>
      <c r="C116" s="2">
        <v>2010</v>
      </c>
      <c r="D116" s="2" t="s">
        <v>224</v>
      </c>
      <c r="E116" s="207">
        <v>40633</v>
      </c>
      <c r="F116" s="208">
        <v>1404</v>
      </c>
      <c r="G116" s="2">
        <v>996</v>
      </c>
      <c r="H116" s="208">
        <v>317976</v>
      </c>
      <c r="I116" s="208">
        <v>317976</v>
      </c>
      <c r="J116" s="2"/>
    </row>
    <row r="117" spans="1:10" ht="11.25" customHeight="1">
      <c r="A117" s="2">
        <v>127460</v>
      </c>
      <c r="B117" s="2" t="s">
        <v>339</v>
      </c>
      <c r="C117" s="2">
        <v>2010</v>
      </c>
      <c r="D117" s="2" t="s">
        <v>224</v>
      </c>
      <c r="E117" s="207">
        <v>40543</v>
      </c>
      <c r="F117" s="2">
        <v>11</v>
      </c>
      <c r="G117" s="2">
        <v>6</v>
      </c>
      <c r="H117" s="208">
        <v>2509</v>
      </c>
      <c r="I117" s="208">
        <v>2509</v>
      </c>
      <c r="J117" s="2"/>
    </row>
    <row r="118" spans="1:10" ht="11.25" customHeight="1">
      <c r="A118" s="2">
        <v>111777</v>
      </c>
      <c r="B118" s="2" t="s">
        <v>340</v>
      </c>
      <c r="C118" s="2">
        <v>2010</v>
      </c>
      <c r="D118" s="2" t="s">
        <v>224</v>
      </c>
      <c r="E118" s="207">
        <v>40543</v>
      </c>
      <c r="F118" s="2">
        <v>596</v>
      </c>
      <c r="G118" s="2">
        <v>411</v>
      </c>
      <c r="H118" s="208">
        <v>85380</v>
      </c>
      <c r="I118" s="208">
        <v>85380</v>
      </c>
      <c r="J118" s="2"/>
    </row>
    <row r="119" spans="1:10" ht="11.25" customHeight="1">
      <c r="A119" s="2">
        <v>101825</v>
      </c>
      <c r="B119" s="2" t="s">
        <v>341</v>
      </c>
      <c r="C119" s="2">
        <v>2010</v>
      </c>
      <c r="D119" s="2" t="s">
        <v>224</v>
      </c>
      <c r="E119" s="207">
        <v>40543</v>
      </c>
      <c r="F119" s="208">
        <v>1280</v>
      </c>
      <c r="G119" s="2">
        <v>964</v>
      </c>
      <c r="H119" s="208">
        <v>299433</v>
      </c>
      <c r="I119" s="208">
        <v>299433</v>
      </c>
      <c r="J119" s="2"/>
    </row>
    <row r="120" spans="1:10" ht="11.25" customHeight="1">
      <c r="A120" s="2">
        <v>127212</v>
      </c>
      <c r="B120" s="2" t="s">
        <v>342</v>
      </c>
      <c r="C120" s="2">
        <v>2010</v>
      </c>
      <c r="D120" s="2" t="s">
        <v>224</v>
      </c>
      <c r="E120" s="207">
        <v>40633</v>
      </c>
      <c r="F120" s="2">
        <v>101</v>
      </c>
      <c r="G120" s="2">
        <v>63</v>
      </c>
      <c r="H120" s="208">
        <v>11753</v>
      </c>
      <c r="I120" s="208">
        <v>11753</v>
      </c>
      <c r="J120" s="2"/>
    </row>
    <row r="121" spans="1:10" ht="11.25" customHeight="1">
      <c r="A121" s="2">
        <v>100819</v>
      </c>
      <c r="B121" s="2" t="s">
        <v>343</v>
      </c>
      <c r="C121" s="2">
        <v>2010</v>
      </c>
      <c r="D121" s="2" t="s">
        <v>224</v>
      </c>
      <c r="E121" s="207">
        <v>40543</v>
      </c>
      <c r="F121" s="2">
        <v>40</v>
      </c>
      <c r="G121" s="2">
        <v>17</v>
      </c>
      <c r="H121" s="208">
        <v>3146</v>
      </c>
      <c r="I121" s="208">
        <v>3146</v>
      </c>
      <c r="J121" s="2"/>
    </row>
    <row r="122" spans="1:10" ht="11.25" customHeight="1">
      <c r="A122" s="2">
        <v>100071</v>
      </c>
      <c r="B122" s="2" t="s">
        <v>344</v>
      </c>
      <c r="C122" s="2">
        <v>2010</v>
      </c>
      <c r="D122" s="2" t="s">
        <v>224</v>
      </c>
      <c r="E122" s="207">
        <v>40724</v>
      </c>
      <c r="H122" s="208">
        <v>18941</v>
      </c>
      <c r="J122" s="2"/>
    </row>
    <row r="123" spans="1:10" ht="11.25" customHeight="1">
      <c r="A123" s="2">
        <v>100874</v>
      </c>
      <c r="B123" s="2" t="s">
        <v>345</v>
      </c>
      <c r="C123" s="2">
        <v>2010</v>
      </c>
      <c r="D123" s="2" t="s">
        <v>224</v>
      </c>
      <c r="E123" s="207">
        <v>40543</v>
      </c>
      <c r="F123" s="2">
        <v>102</v>
      </c>
      <c r="G123" s="2">
        <v>58</v>
      </c>
      <c r="H123" s="208">
        <v>17400</v>
      </c>
      <c r="I123" s="208">
        <v>17481</v>
      </c>
      <c r="J123" s="2"/>
    </row>
    <row r="124" spans="1:10" ht="11.25" customHeight="1">
      <c r="A124" s="2">
        <v>113026</v>
      </c>
      <c r="B124" s="2" t="s">
        <v>346</v>
      </c>
      <c r="C124" s="2">
        <v>2010</v>
      </c>
      <c r="D124" s="2" t="s">
        <v>224</v>
      </c>
      <c r="E124" s="207">
        <v>40543</v>
      </c>
      <c r="F124" s="2">
        <v>102</v>
      </c>
      <c r="H124" s="208">
        <v>5686</v>
      </c>
      <c r="I124" s="208">
        <v>8776</v>
      </c>
      <c r="J124" s="2"/>
    </row>
    <row r="125" spans="1:10" ht="11.25" customHeight="1">
      <c r="A125" s="2">
        <v>100364</v>
      </c>
      <c r="B125" s="2" t="s">
        <v>347</v>
      </c>
      <c r="C125" s="2">
        <v>2010</v>
      </c>
      <c r="D125" s="2" t="s">
        <v>224</v>
      </c>
      <c r="E125" s="207">
        <v>40543</v>
      </c>
      <c r="F125" s="2">
        <v>57</v>
      </c>
      <c r="G125" s="2">
        <v>27</v>
      </c>
      <c r="H125" s="208">
        <v>5995</v>
      </c>
      <c r="I125" s="208">
        <v>5995</v>
      </c>
      <c r="J125" s="2"/>
    </row>
    <row r="126" spans="1:10" ht="11.25" customHeight="1">
      <c r="A126" s="2">
        <v>100769</v>
      </c>
      <c r="B126" s="2" t="s">
        <v>348</v>
      </c>
      <c r="C126" s="2">
        <v>2010</v>
      </c>
      <c r="D126" s="2" t="s">
        <v>224</v>
      </c>
      <c r="E126" s="207">
        <v>40543</v>
      </c>
      <c r="F126" s="2">
        <v>49</v>
      </c>
      <c r="G126" s="2">
        <v>25</v>
      </c>
      <c r="H126" s="208">
        <v>6111</v>
      </c>
      <c r="I126" s="208">
        <v>6707</v>
      </c>
      <c r="J126" s="2"/>
    </row>
    <row r="127" spans="1:10" ht="11.25" customHeight="1">
      <c r="A127" s="2">
        <v>100872</v>
      </c>
      <c r="B127" s="2" t="s">
        <v>349</v>
      </c>
      <c r="C127" s="2">
        <v>2010</v>
      </c>
      <c r="D127" s="2" t="s">
        <v>224</v>
      </c>
      <c r="E127" s="207">
        <v>40543</v>
      </c>
      <c r="F127" s="2">
        <v>165</v>
      </c>
      <c r="G127" s="2">
        <v>118</v>
      </c>
      <c r="H127" s="208">
        <v>22196</v>
      </c>
      <c r="I127" s="208">
        <v>29984</v>
      </c>
      <c r="J127" s="2"/>
    </row>
    <row r="128" spans="1:10" ht="11.25" customHeight="1">
      <c r="A128" s="2">
        <v>100203</v>
      </c>
      <c r="B128" s="2" t="s">
        <v>350</v>
      </c>
      <c r="C128" s="2">
        <v>2010</v>
      </c>
      <c r="D128" s="2" t="s">
        <v>224</v>
      </c>
      <c r="E128" s="207">
        <v>40543</v>
      </c>
      <c r="F128" s="2">
        <v>28</v>
      </c>
      <c r="G128" s="2">
        <v>19</v>
      </c>
      <c r="H128" s="208">
        <v>2901</v>
      </c>
      <c r="I128" s="208">
        <v>2901</v>
      </c>
      <c r="J128" s="2"/>
    </row>
    <row r="129" spans="1:10" ht="11.25" customHeight="1">
      <c r="A129" s="2">
        <v>104541</v>
      </c>
      <c r="B129" s="2" t="s">
        <v>351</v>
      </c>
      <c r="C129" s="2">
        <v>2010</v>
      </c>
      <c r="D129" s="2" t="s">
        <v>224</v>
      </c>
      <c r="E129" s="207">
        <v>40633</v>
      </c>
      <c r="F129" s="2">
        <v>531</v>
      </c>
      <c r="G129" s="2">
        <v>365</v>
      </c>
      <c r="H129" s="208">
        <v>219043</v>
      </c>
      <c r="I129" s="208">
        <v>219043</v>
      </c>
      <c r="J129" s="2"/>
    </row>
    <row r="130" spans="1:10" ht="11.25" customHeight="1">
      <c r="A130" s="2">
        <v>100075</v>
      </c>
      <c r="B130" s="2" t="s">
        <v>352</v>
      </c>
      <c r="C130" s="2">
        <v>2010</v>
      </c>
      <c r="D130" s="2" t="s">
        <v>224</v>
      </c>
      <c r="E130" s="207">
        <v>40543</v>
      </c>
      <c r="F130" s="2">
        <v>556</v>
      </c>
      <c r="G130" s="2">
        <v>245</v>
      </c>
      <c r="H130" s="208">
        <v>48094</v>
      </c>
      <c r="I130" s="208">
        <v>53658</v>
      </c>
      <c r="J130" s="2"/>
    </row>
    <row r="131" spans="1:10" ht="11.25" customHeight="1">
      <c r="A131" s="2">
        <v>101771</v>
      </c>
      <c r="B131" s="2" t="s">
        <v>353</v>
      </c>
      <c r="C131" s="2">
        <v>2010</v>
      </c>
      <c r="D131" s="2" t="s">
        <v>224</v>
      </c>
      <c r="E131" s="207">
        <v>40543</v>
      </c>
      <c r="F131" s="2">
        <v>106</v>
      </c>
      <c r="G131" s="2">
        <v>66</v>
      </c>
      <c r="H131" s="208">
        <v>14538</v>
      </c>
      <c r="I131" s="208">
        <v>14538</v>
      </c>
      <c r="J131" s="2"/>
    </row>
    <row r="132" spans="1:10" ht="11.25" customHeight="1">
      <c r="A132" s="2">
        <v>101546</v>
      </c>
      <c r="B132" s="2" t="s">
        <v>354</v>
      </c>
      <c r="C132" s="2">
        <v>2010</v>
      </c>
      <c r="D132" s="2" t="s">
        <v>224</v>
      </c>
      <c r="E132" s="207">
        <v>40543</v>
      </c>
      <c r="F132" s="2">
        <v>21</v>
      </c>
      <c r="G132" s="2">
        <v>6</v>
      </c>
      <c r="H132" s="208">
        <v>1253</v>
      </c>
      <c r="I132" s="208">
        <v>1282</v>
      </c>
      <c r="J132" s="2"/>
    </row>
    <row r="133" spans="1:10" ht="11.25" customHeight="1">
      <c r="A133" s="2">
        <v>100318</v>
      </c>
      <c r="B133" s="2" t="s">
        <v>355</v>
      </c>
      <c r="C133" s="2">
        <v>2010</v>
      </c>
      <c r="D133" s="2" t="s">
        <v>224</v>
      </c>
      <c r="E133" s="207">
        <v>40543</v>
      </c>
      <c r="F133" s="2">
        <v>331</v>
      </c>
      <c r="G133" s="2">
        <v>105</v>
      </c>
      <c r="H133" s="208">
        <v>18624</v>
      </c>
      <c r="I133" s="208">
        <v>18624</v>
      </c>
      <c r="J133" s="2"/>
    </row>
    <row r="134" spans="1:10" ht="11.25" customHeight="1">
      <c r="A134" s="2">
        <v>101614</v>
      </c>
      <c r="B134" s="2" t="s">
        <v>356</v>
      </c>
      <c r="C134" s="2">
        <v>2010</v>
      </c>
      <c r="D134" s="2" t="s">
        <v>224</v>
      </c>
      <c r="E134" s="207">
        <v>40543</v>
      </c>
      <c r="F134" s="2">
        <v>214</v>
      </c>
      <c r="G134" s="2">
        <v>33</v>
      </c>
      <c r="H134" s="208">
        <v>6511</v>
      </c>
      <c r="I134" s="208">
        <v>6511</v>
      </c>
      <c r="J134" s="2"/>
    </row>
    <row r="135" spans="1:10" ht="11.25" customHeight="1">
      <c r="A135" s="2">
        <v>100088</v>
      </c>
      <c r="B135" s="2" t="s">
        <v>357</v>
      </c>
      <c r="C135" s="2">
        <v>2010</v>
      </c>
      <c r="D135" s="2" t="s">
        <v>224</v>
      </c>
      <c r="E135" s="207">
        <v>40543</v>
      </c>
      <c r="F135" s="2">
        <v>257</v>
      </c>
      <c r="G135" s="2">
        <v>148</v>
      </c>
      <c r="H135" s="208">
        <v>28593</v>
      </c>
      <c r="I135" s="208">
        <v>28593</v>
      </c>
      <c r="J135" s="2"/>
    </row>
    <row r="136" spans="1:10" ht="11.25" customHeight="1">
      <c r="A136" s="2">
        <v>101536</v>
      </c>
      <c r="B136" s="2" t="s">
        <v>358</v>
      </c>
      <c r="C136" s="2">
        <v>2010</v>
      </c>
      <c r="D136" s="2" t="s">
        <v>224</v>
      </c>
      <c r="E136" s="207">
        <v>40543</v>
      </c>
      <c r="F136" s="2">
        <v>16</v>
      </c>
      <c r="G136" s="2">
        <v>5</v>
      </c>
      <c r="H136" s="2">
        <v>854</v>
      </c>
      <c r="I136" s="2">
        <v>854</v>
      </c>
      <c r="J136" s="2"/>
    </row>
    <row r="137" spans="1:10" ht="11.25" customHeight="1">
      <c r="A137" s="2">
        <v>101871</v>
      </c>
      <c r="B137" s="2" t="s">
        <v>359</v>
      </c>
      <c r="C137" s="2">
        <v>2010</v>
      </c>
      <c r="D137" s="2" t="s">
        <v>224</v>
      </c>
      <c r="E137" s="207">
        <v>40633</v>
      </c>
      <c r="F137" s="2">
        <v>224</v>
      </c>
      <c r="G137" s="2">
        <v>118</v>
      </c>
      <c r="H137" s="208">
        <v>63415</v>
      </c>
      <c r="I137" s="208">
        <v>63415</v>
      </c>
      <c r="J137" s="2"/>
    </row>
    <row r="138" spans="1:10" ht="11.25" customHeight="1">
      <c r="A138" s="2">
        <v>101535</v>
      </c>
      <c r="B138" s="2" t="s">
        <v>360</v>
      </c>
      <c r="C138" s="2">
        <v>2010</v>
      </c>
      <c r="D138" s="2" t="s">
        <v>224</v>
      </c>
      <c r="E138" s="207">
        <v>40543</v>
      </c>
      <c r="F138" s="2">
        <v>5</v>
      </c>
      <c r="G138" s="2">
        <v>2</v>
      </c>
      <c r="H138" s="2">
        <v>358</v>
      </c>
      <c r="I138" s="2">
        <v>405</v>
      </c>
      <c r="J138" s="2"/>
    </row>
    <row r="139" spans="1:10" ht="11.25" customHeight="1">
      <c r="A139" s="2">
        <v>101795</v>
      </c>
      <c r="B139" s="2" t="s">
        <v>361</v>
      </c>
      <c r="C139" s="2">
        <v>2010</v>
      </c>
      <c r="D139" s="2" t="s">
        <v>224</v>
      </c>
      <c r="E139" s="207">
        <v>40543</v>
      </c>
      <c r="F139" s="2">
        <v>317</v>
      </c>
      <c r="G139" s="2">
        <v>202</v>
      </c>
      <c r="H139" s="208">
        <v>13397</v>
      </c>
      <c r="I139" s="208">
        <v>13397</v>
      </c>
      <c r="J139" s="2"/>
    </row>
    <row r="140" spans="1:10" ht="11.25" customHeight="1">
      <c r="A140" s="2">
        <v>100319</v>
      </c>
      <c r="B140" s="2" t="s">
        <v>362</v>
      </c>
      <c r="C140" s="2">
        <v>2010</v>
      </c>
      <c r="D140" s="2" t="s">
        <v>224</v>
      </c>
      <c r="E140" s="207">
        <v>40543</v>
      </c>
      <c r="F140" s="2">
        <v>146</v>
      </c>
      <c r="G140" s="2">
        <v>67</v>
      </c>
      <c r="H140" s="208">
        <v>13144</v>
      </c>
      <c r="I140" s="208">
        <v>13144</v>
      </c>
      <c r="J140" s="2"/>
    </row>
    <row r="141" spans="1:10" ht="11.25" customHeight="1">
      <c r="A141" s="2">
        <v>102127</v>
      </c>
      <c r="B141" s="2" t="s">
        <v>363</v>
      </c>
      <c r="C141" s="2">
        <v>2010</v>
      </c>
      <c r="D141" s="2" t="s">
        <v>224</v>
      </c>
      <c r="E141" s="207">
        <v>40543</v>
      </c>
      <c r="F141" s="2">
        <v>51</v>
      </c>
      <c r="G141" s="2">
        <v>17</v>
      </c>
      <c r="H141" s="208">
        <v>2670</v>
      </c>
      <c r="I141" s="208">
        <v>2670</v>
      </c>
      <c r="J141" s="2"/>
    </row>
    <row r="142" spans="1:10" ht="11.25" customHeight="1">
      <c r="A142" s="2">
        <v>102505</v>
      </c>
      <c r="B142" s="2" t="s">
        <v>364</v>
      </c>
      <c r="C142" s="2">
        <v>2010</v>
      </c>
      <c r="D142" s="2" t="s">
        <v>224</v>
      </c>
      <c r="E142" s="207">
        <v>40543</v>
      </c>
      <c r="F142" s="2">
        <v>123</v>
      </c>
      <c r="G142" s="2">
        <v>60</v>
      </c>
      <c r="H142" s="208">
        <v>38555</v>
      </c>
      <c r="I142" s="208">
        <v>38555</v>
      </c>
      <c r="J142" s="2"/>
    </row>
    <row r="143" spans="1:10" ht="11.25" customHeight="1">
      <c r="A143" s="2">
        <v>101705</v>
      </c>
      <c r="B143" s="2" t="s">
        <v>365</v>
      </c>
      <c r="C143" s="2">
        <v>2010</v>
      </c>
      <c r="D143" s="2" t="s">
        <v>224</v>
      </c>
      <c r="E143" s="207">
        <v>40543</v>
      </c>
      <c r="F143" s="2">
        <v>70</v>
      </c>
      <c r="G143" s="2">
        <v>44</v>
      </c>
      <c r="H143" s="208">
        <v>9833</v>
      </c>
      <c r="I143" s="208">
        <v>9833</v>
      </c>
      <c r="J143" s="2"/>
    </row>
    <row r="144" spans="1:10" ht="11.25" customHeight="1">
      <c r="A144" s="2">
        <v>104898</v>
      </c>
      <c r="B144" s="2" t="s">
        <v>366</v>
      </c>
      <c r="C144" s="2">
        <v>2010</v>
      </c>
      <c r="D144" s="2" t="s">
        <v>224</v>
      </c>
      <c r="E144" s="207">
        <v>40543</v>
      </c>
      <c r="F144" s="2">
        <v>16</v>
      </c>
      <c r="G144" s="2">
        <v>8</v>
      </c>
      <c r="H144" s="2">
        <v>644</v>
      </c>
      <c r="I144" s="2">
        <v>644</v>
      </c>
      <c r="J144" s="2"/>
    </row>
    <row r="145" spans="1:10" ht="11.25" customHeight="1">
      <c r="A145" s="2">
        <v>104337</v>
      </c>
      <c r="B145" s="2" t="s">
        <v>367</v>
      </c>
      <c r="C145" s="2">
        <v>2010</v>
      </c>
      <c r="D145" s="2" t="s">
        <v>224</v>
      </c>
      <c r="E145" s="207">
        <v>40543</v>
      </c>
      <c r="F145" s="2">
        <v>20</v>
      </c>
      <c r="G145" s="2">
        <v>8</v>
      </c>
      <c r="H145" s="208">
        <v>1431</v>
      </c>
      <c r="I145" s="208">
        <v>1431</v>
      </c>
      <c r="J145" s="2"/>
    </row>
    <row r="146" spans="1:10" ht="11.25" customHeight="1">
      <c r="A146" s="2">
        <v>102149</v>
      </c>
      <c r="B146" s="2" t="s">
        <v>368</v>
      </c>
      <c r="C146" s="2">
        <v>2010</v>
      </c>
      <c r="D146" s="2" t="s">
        <v>224</v>
      </c>
      <c r="E146" s="207">
        <v>40543</v>
      </c>
      <c r="F146" s="2">
        <v>4</v>
      </c>
      <c r="G146" s="2">
        <v>2</v>
      </c>
      <c r="H146" s="2">
        <v>383</v>
      </c>
      <c r="I146" s="2">
        <v>383</v>
      </c>
      <c r="J146" s="2"/>
    </row>
    <row r="147" spans="1:10" ht="11.25" customHeight="1">
      <c r="A147" s="2">
        <v>104307</v>
      </c>
      <c r="B147" s="2" t="s">
        <v>369</v>
      </c>
      <c r="C147" s="2">
        <v>2010</v>
      </c>
      <c r="D147" s="2" t="s">
        <v>224</v>
      </c>
      <c r="E147" s="207">
        <v>40543</v>
      </c>
      <c r="F147" s="2">
        <v>15</v>
      </c>
      <c r="G147" s="2">
        <v>7</v>
      </c>
      <c r="H147" s="208">
        <v>2058</v>
      </c>
      <c r="I147" s="208">
        <v>2058</v>
      </c>
      <c r="J147" s="2"/>
    </row>
    <row r="148" spans="1:10" ht="11.25" customHeight="1">
      <c r="A148" s="2">
        <v>122399</v>
      </c>
      <c r="B148" s="2" t="s">
        <v>370</v>
      </c>
      <c r="C148" s="2">
        <v>2010</v>
      </c>
      <c r="D148" s="2" t="s">
        <v>224</v>
      </c>
      <c r="E148" s="207">
        <v>40543</v>
      </c>
      <c r="F148" s="2">
        <v>240</v>
      </c>
      <c r="G148" s="2">
        <v>160</v>
      </c>
      <c r="H148" s="208">
        <v>11812</v>
      </c>
      <c r="I148" s="208">
        <v>11812</v>
      </c>
      <c r="J148" s="2"/>
    </row>
    <row r="149" spans="1:10" ht="11.25" customHeight="1">
      <c r="A149" s="2">
        <v>100244</v>
      </c>
      <c r="B149" s="2" t="s">
        <v>371</v>
      </c>
      <c r="C149" s="2">
        <v>2010</v>
      </c>
      <c r="D149" s="2" t="s">
        <v>224</v>
      </c>
      <c r="E149" s="207">
        <v>40543</v>
      </c>
      <c r="F149" s="2">
        <v>41</v>
      </c>
      <c r="G149" s="2">
        <v>18</v>
      </c>
      <c r="H149" s="208">
        <v>3462</v>
      </c>
      <c r="I149" s="208">
        <v>3462</v>
      </c>
      <c r="J149" s="2"/>
    </row>
    <row r="150" spans="1:10" ht="11.25" customHeight="1">
      <c r="A150" s="2">
        <v>100715</v>
      </c>
      <c r="B150" s="2" t="s">
        <v>372</v>
      </c>
      <c r="C150" s="2">
        <v>2010</v>
      </c>
      <c r="D150" s="2" t="s">
        <v>224</v>
      </c>
      <c r="E150" s="207">
        <v>40543</v>
      </c>
      <c r="F150" s="2">
        <v>277</v>
      </c>
      <c r="G150" s="2">
        <v>129</v>
      </c>
      <c r="H150" s="208">
        <v>35868</v>
      </c>
      <c r="I150" s="208">
        <v>35880</v>
      </c>
      <c r="J150" s="2"/>
    </row>
    <row r="151" spans="1:10" ht="11.25" customHeight="1">
      <c r="A151" s="2">
        <v>101815</v>
      </c>
      <c r="B151" s="2" t="s">
        <v>373</v>
      </c>
      <c r="C151" s="2">
        <v>2010</v>
      </c>
      <c r="D151" s="2" t="s">
        <v>224</v>
      </c>
      <c r="E151" s="207">
        <v>40543</v>
      </c>
      <c r="F151" s="2">
        <v>649</v>
      </c>
      <c r="G151" s="2">
        <v>224</v>
      </c>
      <c r="H151" s="208">
        <v>34501</v>
      </c>
      <c r="I151" s="208">
        <v>38615</v>
      </c>
      <c r="J151" s="2"/>
    </row>
    <row r="152" spans="1:10" ht="11.25" customHeight="1">
      <c r="A152" s="2">
        <v>100748</v>
      </c>
      <c r="B152" s="2" t="s">
        <v>374</v>
      </c>
      <c r="C152" s="2">
        <v>2010</v>
      </c>
      <c r="D152" s="2" t="s">
        <v>224</v>
      </c>
      <c r="E152" s="207">
        <v>40543</v>
      </c>
      <c r="F152" s="2">
        <v>49</v>
      </c>
      <c r="G152" s="2">
        <v>15</v>
      </c>
      <c r="H152" s="208">
        <v>5368</v>
      </c>
      <c r="I152" s="208">
        <v>5368</v>
      </c>
      <c r="J152" s="2"/>
    </row>
    <row r="153" spans="1:10" ht="11.25" customHeight="1">
      <c r="A153" s="2">
        <v>100647</v>
      </c>
      <c r="B153" s="2" t="s">
        <v>375</v>
      </c>
      <c r="C153" s="2">
        <v>2010</v>
      </c>
      <c r="D153" s="2" t="s">
        <v>224</v>
      </c>
      <c r="E153" s="207">
        <v>40543</v>
      </c>
      <c r="F153" s="2">
        <v>325</v>
      </c>
      <c r="G153" s="2">
        <v>105</v>
      </c>
      <c r="H153" s="208">
        <v>29602</v>
      </c>
      <c r="I153" s="208">
        <v>30161</v>
      </c>
      <c r="J153" s="2"/>
    </row>
    <row r="154" spans="1:10" ht="11.25" customHeight="1">
      <c r="A154" s="2">
        <v>102657</v>
      </c>
      <c r="B154" s="2" t="s">
        <v>376</v>
      </c>
      <c r="C154" s="2">
        <v>2010</v>
      </c>
      <c r="D154" s="2" t="s">
        <v>224</v>
      </c>
      <c r="E154" s="207">
        <v>40543</v>
      </c>
      <c r="F154" s="208">
        <v>1647</v>
      </c>
      <c r="G154" s="2">
        <v>861</v>
      </c>
      <c r="H154" s="208">
        <v>341100</v>
      </c>
      <c r="I154" s="208">
        <v>360335</v>
      </c>
      <c r="J154" s="2"/>
    </row>
    <row r="155" spans="1:10" ht="11.25" customHeight="1">
      <c r="A155" s="2">
        <v>100347</v>
      </c>
      <c r="B155" s="2" t="s">
        <v>377</v>
      </c>
      <c r="C155" s="2">
        <v>2010</v>
      </c>
      <c r="D155" s="2" t="s">
        <v>224</v>
      </c>
      <c r="E155" s="207">
        <v>40543</v>
      </c>
      <c r="F155" s="2">
        <v>807</v>
      </c>
      <c r="G155" s="2">
        <v>256</v>
      </c>
      <c r="H155" s="208">
        <v>103283</v>
      </c>
      <c r="I155" s="208">
        <v>104024</v>
      </c>
      <c r="J155" s="2"/>
    </row>
    <row r="156" spans="1:10" ht="11.25" customHeight="1">
      <c r="A156" s="2">
        <v>102942</v>
      </c>
      <c r="B156" s="2" t="s">
        <v>378</v>
      </c>
      <c r="C156" s="2">
        <v>2010</v>
      </c>
      <c r="D156" s="2" t="s">
        <v>224</v>
      </c>
      <c r="E156" s="207">
        <v>40543</v>
      </c>
      <c r="F156" s="2">
        <v>89</v>
      </c>
      <c r="G156" s="2">
        <v>24</v>
      </c>
      <c r="H156" s="208">
        <v>3438</v>
      </c>
      <c r="I156" s="208">
        <v>3772</v>
      </c>
      <c r="J156" s="2"/>
    </row>
    <row r="157" spans="1:10" ht="11.25" customHeight="1">
      <c r="A157" s="2">
        <v>100424</v>
      </c>
      <c r="B157" s="2" t="s">
        <v>379</v>
      </c>
      <c r="C157" s="2">
        <v>2010</v>
      </c>
      <c r="D157" s="2" t="s">
        <v>224</v>
      </c>
      <c r="E157" s="207">
        <v>40543</v>
      </c>
      <c r="F157" s="2">
        <v>60</v>
      </c>
      <c r="G157" s="2">
        <v>25</v>
      </c>
      <c r="H157" s="208">
        <v>7858</v>
      </c>
      <c r="I157" s="208">
        <v>9507</v>
      </c>
      <c r="J157" s="2"/>
    </row>
    <row r="158" spans="1:10" ht="11.25" customHeight="1">
      <c r="A158" s="2">
        <v>102827</v>
      </c>
      <c r="B158" s="2" t="s">
        <v>380</v>
      </c>
      <c r="C158" s="2">
        <v>2010</v>
      </c>
      <c r="D158" s="2" t="s">
        <v>224</v>
      </c>
      <c r="E158" s="207">
        <v>40543</v>
      </c>
      <c r="F158" s="2">
        <v>34</v>
      </c>
      <c r="G158" s="2">
        <v>11</v>
      </c>
      <c r="H158" s="208">
        <v>2842</v>
      </c>
      <c r="I158" s="208">
        <v>2842</v>
      </c>
      <c r="J158" s="2"/>
    </row>
    <row r="159" spans="1:10" ht="11.25" customHeight="1">
      <c r="A159" s="2">
        <v>102829</v>
      </c>
      <c r="B159" s="2" t="s">
        <v>381</v>
      </c>
      <c r="C159" s="2">
        <v>2010</v>
      </c>
      <c r="D159" s="2" t="s">
        <v>224</v>
      </c>
      <c r="E159" s="207">
        <v>40543</v>
      </c>
      <c r="F159" s="2">
        <v>18</v>
      </c>
      <c r="G159" s="2">
        <v>9</v>
      </c>
      <c r="H159" s="208">
        <v>2014</v>
      </c>
      <c r="I159" s="208">
        <v>2014</v>
      </c>
      <c r="J159" s="2"/>
    </row>
    <row r="160" spans="1:10" ht="11.25" customHeight="1">
      <c r="A160" s="2">
        <v>102834</v>
      </c>
      <c r="B160" s="2" t="s">
        <v>382</v>
      </c>
      <c r="C160" s="2">
        <v>2010</v>
      </c>
      <c r="D160" s="2" t="s">
        <v>224</v>
      </c>
      <c r="E160" s="207">
        <v>40543</v>
      </c>
      <c r="F160" s="2">
        <v>26</v>
      </c>
      <c r="G160" s="2">
        <v>11</v>
      </c>
      <c r="H160" s="208">
        <v>2330</v>
      </c>
      <c r="I160" s="208">
        <v>2392</v>
      </c>
      <c r="J160" s="2"/>
    </row>
    <row r="161" spans="1:10" ht="11.25" customHeight="1">
      <c r="A161" s="2">
        <v>101392</v>
      </c>
      <c r="B161" s="2" t="s">
        <v>383</v>
      </c>
      <c r="C161" s="2">
        <v>2010</v>
      </c>
      <c r="D161" s="2" t="s">
        <v>224</v>
      </c>
      <c r="E161" s="207">
        <v>40543</v>
      </c>
      <c r="F161" s="2">
        <v>540</v>
      </c>
      <c r="G161" s="2">
        <v>133</v>
      </c>
      <c r="H161" s="208">
        <v>159356</v>
      </c>
      <c r="I161" s="208">
        <v>218006</v>
      </c>
      <c r="J161" s="2"/>
    </row>
    <row r="162" spans="1:10" ht="11.25" customHeight="1">
      <c r="A162" s="2">
        <v>100703</v>
      </c>
      <c r="B162" s="2" t="s">
        <v>384</v>
      </c>
      <c r="C162" s="2">
        <v>2010</v>
      </c>
      <c r="D162" s="2" t="s">
        <v>224</v>
      </c>
      <c r="E162" s="207">
        <v>40543</v>
      </c>
      <c r="F162" s="2">
        <v>113</v>
      </c>
      <c r="G162" s="2">
        <v>41</v>
      </c>
      <c r="H162" s="208">
        <v>10884</v>
      </c>
      <c r="I162" s="208">
        <v>10884</v>
      </c>
      <c r="J162" s="2"/>
    </row>
    <row r="163" spans="1:10" ht="11.25" customHeight="1">
      <c r="A163" s="2">
        <v>100298</v>
      </c>
      <c r="B163" s="2" t="s">
        <v>385</v>
      </c>
      <c r="C163" s="2">
        <v>2010</v>
      </c>
      <c r="D163" s="2" t="s">
        <v>224</v>
      </c>
      <c r="E163" s="207">
        <v>40543</v>
      </c>
      <c r="F163" s="2">
        <v>905</v>
      </c>
      <c r="G163" s="2">
        <v>315</v>
      </c>
      <c r="H163" s="208">
        <v>133508</v>
      </c>
      <c r="I163" s="208">
        <v>169823</v>
      </c>
      <c r="J163" s="2"/>
    </row>
    <row r="164" spans="1:10" ht="11.25" customHeight="1">
      <c r="A164" s="2">
        <v>100493</v>
      </c>
      <c r="B164" s="2" t="s">
        <v>386</v>
      </c>
      <c r="C164" s="2">
        <v>2010</v>
      </c>
      <c r="D164" s="2" t="s">
        <v>224</v>
      </c>
      <c r="E164" s="207">
        <v>40543</v>
      </c>
      <c r="F164" s="208">
        <v>1067</v>
      </c>
      <c r="G164" s="2">
        <v>735</v>
      </c>
      <c r="H164" s="208">
        <v>180643</v>
      </c>
      <c r="I164" s="208">
        <v>322923</v>
      </c>
      <c r="J164" s="2"/>
    </row>
    <row r="165" spans="1:10" ht="11.25" customHeight="1">
      <c r="A165" s="2">
        <v>101464</v>
      </c>
      <c r="B165" s="2" t="s">
        <v>387</v>
      </c>
      <c r="C165" s="2">
        <v>2010</v>
      </c>
      <c r="D165" s="2" t="s">
        <v>224</v>
      </c>
      <c r="E165" s="207">
        <v>40543</v>
      </c>
      <c r="F165" s="2">
        <v>270</v>
      </c>
      <c r="G165" s="2">
        <v>200</v>
      </c>
      <c r="H165" s="208">
        <v>35615</v>
      </c>
      <c r="I165" s="208">
        <v>35821</v>
      </c>
      <c r="J165" s="2"/>
    </row>
    <row r="166" spans="1:10" ht="11.25" customHeight="1">
      <c r="A166" s="2">
        <v>100272</v>
      </c>
      <c r="B166" s="2" t="s">
        <v>388</v>
      </c>
      <c r="C166" s="2">
        <v>2010</v>
      </c>
      <c r="D166" s="2" t="s">
        <v>224</v>
      </c>
      <c r="E166" s="207">
        <v>40543</v>
      </c>
      <c r="F166" s="208">
        <v>1663</v>
      </c>
      <c r="G166" s="2">
        <v>654</v>
      </c>
      <c r="H166" s="208">
        <v>145608</v>
      </c>
      <c r="I166" s="208">
        <v>162220</v>
      </c>
      <c r="J166" s="2"/>
    </row>
    <row r="167" spans="1:10" ht="11.25" customHeight="1">
      <c r="A167" s="2">
        <v>100333</v>
      </c>
      <c r="B167" s="2" t="s">
        <v>389</v>
      </c>
      <c r="C167" s="2">
        <v>2010</v>
      </c>
      <c r="D167" s="2" t="s">
        <v>224</v>
      </c>
      <c r="E167" s="207">
        <v>40543</v>
      </c>
      <c r="F167" s="2">
        <v>337</v>
      </c>
      <c r="G167" s="2">
        <v>93</v>
      </c>
      <c r="H167" s="208">
        <v>14553</v>
      </c>
      <c r="I167" s="208">
        <v>14553</v>
      </c>
      <c r="J167" s="2"/>
    </row>
    <row r="168" spans="1:10" ht="11.25" customHeight="1">
      <c r="A168" s="2">
        <v>102163</v>
      </c>
      <c r="B168" s="2" t="s">
        <v>390</v>
      </c>
      <c r="C168" s="2">
        <v>2010</v>
      </c>
      <c r="D168" s="2" t="s">
        <v>224</v>
      </c>
      <c r="E168" s="207">
        <v>40543</v>
      </c>
      <c r="F168" s="2">
        <v>19</v>
      </c>
      <c r="G168" s="2">
        <v>7</v>
      </c>
      <c r="H168" s="2">
        <v>984</v>
      </c>
      <c r="I168" s="2">
        <v>984</v>
      </c>
      <c r="J168" s="2"/>
    </row>
    <row r="169" spans="1:10" ht="11.25" customHeight="1">
      <c r="A169" s="2">
        <v>100043</v>
      </c>
      <c r="B169" s="2" t="s">
        <v>391</v>
      </c>
      <c r="C169" s="2">
        <v>2010</v>
      </c>
      <c r="D169" s="2" t="s">
        <v>224</v>
      </c>
      <c r="E169" s="207">
        <v>40633</v>
      </c>
      <c r="F169" s="208">
        <v>8772</v>
      </c>
      <c r="G169" s="208">
        <v>6246</v>
      </c>
      <c r="H169" s="208">
        <v>3254913</v>
      </c>
      <c r="I169" s="208">
        <v>3254913</v>
      </c>
      <c r="J169" s="2"/>
    </row>
    <row r="170" spans="1:10" ht="11.25" customHeight="1">
      <c r="A170" s="2">
        <v>100249</v>
      </c>
      <c r="B170" s="2" t="s">
        <v>392</v>
      </c>
      <c r="C170" s="2">
        <v>2010</v>
      </c>
      <c r="D170" s="2" t="s">
        <v>224</v>
      </c>
      <c r="E170" s="207">
        <v>40543</v>
      </c>
      <c r="F170" s="2">
        <v>486</v>
      </c>
      <c r="G170" s="2">
        <v>216</v>
      </c>
      <c r="H170" s="208">
        <v>40094</v>
      </c>
      <c r="I170" s="208">
        <v>40094</v>
      </c>
      <c r="J170" s="2"/>
    </row>
    <row r="171" spans="1:10" ht="11.25" customHeight="1">
      <c r="A171" s="2">
        <v>100371</v>
      </c>
      <c r="B171" s="2" t="s">
        <v>393</v>
      </c>
      <c r="C171" s="2">
        <v>2010</v>
      </c>
      <c r="D171" s="2" t="s">
        <v>224</v>
      </c>
      <c r="E171" s="207">
        <v>40543</v>
      </c>
      <c r="F171" s="2">
        <v>251</v>
      </c>
      <c r="G171" s="2">
        <v>58</v>
      </c>
      <c r="H171" s="208">
        <v>11145</v>
      </c>
      <c r="I171" s="208">
        <v>11145</v>
      </c>
      <c r="J171" s="2"/>
    </row>
    <row r="172" spans="1:10" ht="11.25" customHeight="1">
      <c r="A172" s="2">
        <v>126960</v>
      </c>
      <c r="B172" s="2" t="s">
        <v>394</v>
      </c>
      <c r="C172" s="2">
        <v>2010</v>
      </c>
      <c r="D172" s="2" t="s">
        <v>224</v>
      </c>
      <c r="E172" s="207">
        <v>40543</v>
      </c>
      <c r="J172" s="2"/>
    </row>
    <row r="173" spans="1:10" ht="11.25" customHeight="1">
      <c r="A173" s="2">
        <v>102746</v>
      </c>
      <c r="B173" s="2" t="s">
        <v>395</v>
      </c>
      <c r="C173" s="2">
        <v>2010</v>
      </c>
      <c r="D173" s="2" t="s">
        <v>224</v>
      </c>
      <c r="E173" s="207">
        <v>40543</v>
      </c>
      <c r="F173" s="2">
        <v>113</v>
      </c>
      <c r="G173" s="2">
        <v>84</v>
      </c>
      <c r="H173" s="208">
        <v>12450</v>
      </c>
      <c r="I173" s="208">
        <v>12525</v>
      </c>
      <c r="J173" s="2"/>
    </row>
    <row r="174" spans="1:10" ht="11.25" customHeight="1">
      <c r="A174" s="2">
        <v>101045</v>
      </c>
      <c r="B174" s="2" t="s">
        <v>396</v>
      </c>
      <c r="C174" s="2">
        <v>2010</v>
      </c>
      <c r="D174" s="2" t="s">
        <v>224</v>
      </c>
      <c r="E174" s="207">
        <v>40543</v>
      </c>
      <c r="F174" s="208">
        <v>1007</v>
      </c>
      <c r="G174" s="2">
        <v>169</v>
      </c>
      <c r="H174" s="208">
        <v>9531</v>
      </c>
      <c r="I174" s="208">
        <v>9994</v>
      </c>
      <c r="J174" s="2"/>
    </row>
    <row r="175" spans="1:10" ht="11.25" customHeight="1">
      <c r="A175" s="2">
        <v>102699</v>
      </c>
      <c r="B175" s="2" t="s">
        <v>397</v>
      </c>
      <c r="C175" s="2">
        <v>2010</v>
      </c>
      <c r="D175" s="2" t="s">
        <v>224</v>
      </c>
      <c r="E175" s="207">
        <v>40543</v>
      </c>
      <c r="J175" s="2"/>
    </row>
    <row r="176" spans="1:10" ht="11.25" customHeight="1">
      <c r="A176" s="2">
        <v>115457</v>
      </c>
      <c r="B176" s="2" t="s">
        <v>398</v>
      </c>
      <c r="C176" s="2">
        <v>2010</v>
      </c>
      <c r="D176" s="2" t="s">
        <v>224</v>
      </c>
      <c r="E176" s="207">
        <v>40543</v>
      </c>
      <c r="J176" s="2"/>
    </row>
    <row r="177" spans="1:10" ht="11.25" customHeight="1">
      <c r="A177" s="2">
        <v>115176</v>
      </c>
      <c r="B177" s="2" t="s">
        <v>399</v>
      </c>
      <c r="C177" s="2">
        <v>2010</v>
      </c>
      <c r="D177" s="2" t="s">
        <v>224</v>
      </c>
      <c r="E177" s="207">
        <v>40543</v>
      </c>
      <c r="F177" s="2">
        <v>6</v>
      </c>
      <c r="G177" s="2">
        <v>1</v>
      </c>
      <c r="H177" s="2">
        <v>122</v>
      </c>
      <c r="I177" s="2">
        <v>126</v>
      </c>
      <c r="J177" s="2"/>
    </row>
    <row r="178" spans="1:10" ht="11.25" customHeight="1">
      <c r="A178" s="2">
        <v>100050</v>
      </c>
      <c r="B178" s="2" t="s">
        <v>400</v>
      </c>
      <c r="C178" s="2">
        <v>2010</v>
      </c>
      <c r="D178" s="2" t="s">
        <v>224</v>
      </c>
      <c r="E178" s="207">
        <v>40633</v>
      </c>
      <c r="F178" s="208">
        <v>9340</v>
      </c>
      <c r="G178" s="208">
        <v>4358</v>
      </c>
      <c r="H178" s="208">
        <v>1526150</v>
      </c>
      <c r="I178" s="208">
        <v>1526150</v>
      </c>
      <c r="J178" s="2"/>
    </row>
    <row r="179" spans="1:10" ht="11.25" customHeight="1">
      <c r="A179" s="2">
        <v>100241</v>
      </c>
      <c r="B179" s="2" t="s">
        <v>401</v>
      </c>
      <c r="C179" s="2">
        <v>2010</v>
      </c>
      <c r="D179" s="2" t="s">
        <v>224</v>
      </c>
      <c r="E179" s="207">
        <v>40724</v>
      </c>
      <c r="F179" s="2">
        <v>70</v>
      </c>
      <c r="G179" s="2">
        <v>30</v>
      </c>
      <c r="H179" s="208">
        <v>8446</v>
      </c>
      <c r="I179" s="208">
        <v>10030</v>
      </c>
      <c r="J179" s="2"/>
    </row>
    <row r="180" spans="1:10" ht="11.25" customHeight="1">
      <c r="A180" s="2">
        <v>101050</v>
      </c>
      <c r="B180" s="2" t="s">
        <v>402</v>
      </c>
      <c r="C180" s="2">
        <v>2010</v>
      </c>
      <c r="D180" s="2" t="s">
        <v>224</v>
      </c>
      <c r="E180" s="207">
        <v>40543</v>
      </c>
      <c r="F180" s="208">
        <v>6520</v>
      </c>
      <c r="G180" s="208">
        <v>1508</v>
      </c>
      <c r="H180" s="208">
        <v>619119</v>
      </c>
      <c r="I180" s="208">
        <v>654028</v>
      </c>
      <c r="J180" s="2"/>
    </row>
    <row r="181" spans="1:10" ht="11.25" customHeight="1">
      <c r="A181" s="2">
        <v>137761</v>
      </c>
      <c r="B181" s="2" t="s">
        <v>403</v>
      </c>
      <c r="C181" s="2">
        <v>2010</v>
      </c>
      <c r="D181" s="2" t="s">
        <v>224</v>
      </c>
      <c r="E181" s="207">
        <v>40543</v>
      </c>
      <c r="F181" s="2">
        <v>276</v>
      </c>
      <c r="G181" s="2">
        <v>87</v>
      </c>
      <c r="H181" s="208">
        <v>24476</v>
      </c>
      <c r="I181" s="208">
        <v>25340</v>
      </c>
      <c r="J181" s="2"/>
    </row>
    <row r="182" spans="1:10" ht="11.25" customHeight="1">
      <c r="A182" s="2">
        <v>104312</v>
      </c>
      <c r="B182" s="2" t="s">
        <v>404</v>
      </c>
      <c r="C182" s="2">
        <v>2010</v>
      </c>
      <c r="D182" s="2" t="s">
        <v>224</v>
      </c>
      <c r="E182" s="207">
        <v>40724</v>
      </c>
      <c r="F182" s="2">
        <v>65</v>
      </c>
      <c r="G182" s="2">
        <v>22</v>
      </c>
      <c r="H182" s="208">
        <v>4694</v>
      </c>
      <c r="I182" s="208">
        <v>11735</v>
      </c>
      <c r="J182" s="2"/>
    </row>
    <row r="183" spans="1:10" ht="11.25" customHeight="1">
      <c r="A183" s="2">
        <v>100129</v>
      </c>
      <c r="B183" s="2" t="s">
        <v>405</v>
      </c>
      <c r="C183" s="2">
        <v>2010</v>
      </c>
      <c r="D183" s="2" t="s">
        <v>224</v>
      </c>
      <c r="E183" s="207">
        <v>40724</v>
      </c>
      <c r="F183" s="2">
        <v>686</v>
      </c>
      <c r="G183" s="2">
        <v>336</v>
      </c>
      <c r="H183" s="208">
        <v>97327</v>
      </c>
      <c r="I183" s="208">
        <v>97327</v>
      </c>
      <c r="J183" s="2"/>
    </row>
    <row r="184" spans="1:10" ht="11.25" customHeight="1">
      <c r="A184" s="2">
        <v>100416</v>
      </c>
      <c r="B184" s="2" t="s">
        <v>406</v>
      </c>
      <c r="C184" s="2">
        <v>2010</v>
      </c>
      <c r="D184" s="2" t="s">
        <v>224</v>
      </c>
      <c r="E184" s="207">
        <v>40543</v>
      </c>
      <c r="F184" s="2">
        <v>56</v>
      </c>
      <c r="G184" s="2">
        <v>25</v>
      </c>
      <c r="H184" s="208">
        <v>6954</v>
      </c>
      <c r="I184" s="208">
        <v>6954</v>
      </c>
      <c r="J184" s="2"/>
    </row>
    <row r="185" spans="1:10" ht="11.25" customHeight="1">
      <c r="A185" s="2">
        <v>102013</v>
      </c>
      <c r="B185" s="2" t="s">
        <v>407</v>
      </c>
      <c r="C185" s="2">
        <v>2010</v>
      </c>
      <c r="D185" s="2" t="s">
        <v>224</v>
      </c>
      <c r="E185" s="207">
        <v>40543</v>
      </c>
      <c r="F185" s="2">
        <v>4</v>
      </c>
      <c r="G185" s="2">
        <v>1</v>
      </c>
      <c r="H185" s="2">
        <v>135</v>
      </c>
      <c r="I185" s="2">
        <v>135</v>
      </c>
      <c r="J185" s="2"/>
    </row>
    <row r="186" spans="1:10" ht="11.25" customHeight="1">
      <c r="A186" s="2">
        <v>102626</v>
      </c>
      <c r="B186" s="2" t="s">
        <v>408</v>
      </c>
      <c r="C186" s="2">
        <v>2010</v>
      </c>
      <c r="D186" s="2" t="s">
        <v>224</v>
      </c>
      <c r="E186" s="207">
        <v>40543</v>
      </c>
      <c r="F186" s="2">
        <v>95</v>
      </c>
      <c r="G186" s="2">
        <v>50</v>
      </c>
      <c r="H186" s="208">
        <v>25847</v>
      </c>
      <c r="I186" s="208">
        <v>25847</v>
      </c>
      <c r="J186" s="2"/>
    </row>
    <row r="187" spans="1:10" ht="11.25" customHeight="1">
      <c r="A187" s="2">
        <v>100720</v>
      </c>
      <c r="B187" s="2" t="s">
        <v>409</v>
      </c>
      <c r="C187" s="2">
        <v>2010</v>
      </c>
      <c r="D187" s="2" t="s">
        <v>224</v>
      </c>
      <c r="E187" s="207">
        <v>40543</v>
      </c>
      <c r="F187" s="2">
        <v>220</v>
      </c>
      <c r="G187" s="2">
        <v>143</v>
      </c>
      <c r="H187" s="208">
        <v>17987</v>
      </c>
      <c r="I187" s="208">
        <v>17987</v>
      </c>
      <c r="J187" s="2"/>
    </row>
    <row r="188" spans="1:10" ht="11.25" customHeight="1">
      <c r="A188" s="2">
        <v>101488</v>
      </c>
      <c r="B188" s="2" t="s">
        <v>410</v>
      </c>
      <c r="C188" s="2">
        <v>2010</v>
      </c>
      <c r="D188" s="2" t="s">
        <v>224</v>
      </c>
      <c r="E188" s="207">
        <v>40633</v>
      </c>
      <c r="F188" s="2">
        <v>452</v>
      </c>
      <c r="G188" s="2">
        <v>341</v>
      </c>
      <c r="H188" s="208">
        <v>216655</v>
      </c>
      <c r="I188" s="208">
        <v>216655</v>
      </c>
      <c r="J188" s="2"/>
    </row>
    <row r="189" spans="1:10" ht="11.25" customHeight="1">
      <c r="A189" s="2">
        <v>101834</v>
      </c>
      <c r="B189" s="2" t="s">
        <v>411</v>
      </c>
      <c r="C189" s="2">
        <v>2010</v>
      </c>
      <c r="D189" s="2" t="s">
        <v>224</v>
      </c>
      <c r="E189" s="207">
        <v>40543</v>
      </c>
      <c r="F189" s="2">
        <v>93</v>
      </c>
      <c r="G189" s="2">
        <v>72</v>
      </c>
      <c r="H189" s="208">
        <v>9749</v>
      </c>
      <c r="I189" s="208">
        <v>11443</v>
      </c>
      <c r="J189" s="2"/>
    </row>
    <row r="190" spans="1:10" ht="11.25" customHeight="1">
      <c r="A190" s="2">
        <v>101516</v>
      </c>
      <c r="B190" s="2" t="s">
        <v>412</v>
      </c>
      <c r="C190" s="2">
        <v>2010</v>
      </c>
      <c r="D190" s="2" t="s">
        <v>224</v>
      </c>
      <c r="E190" s="207">
        <v>40543</v>
      </c>
      <c r="F190" s="2">
        <v>25</v>
      </c>
      <c r="G190" s="2">
        <v>12</v>
      </c>
      <c r="H190" s="208">
        <v>3663</v>
      </c>
      <c r="I190" s="208">
        <v>3836</v>
      </c>
      <c r="J190" s="2"/>
    </row>
    <row r="191" spans="1:10" ht="11.25" customHeight="1">
      <c r="A191" s="2">
        <v>100062</v>
      </c>
      <c r="B191" s="2" t="s">
        <v>413</v>
      </c>
      <c r="C191" s="2">
        <v>2010</v>
      </c>
      <c r="D191" s="2" t="s">
        <v>224</v>
      </c>
      <c r="E191" s="207">
        <v>40633</v>
      </c>
      <c r="F191" s="208">
        <v>4562</v>
      </c>
      <c r="G191" s="2">
        <v>174</v>
      </c>
      <c r="H191" s="208">
        <v>384242</v>
      </c>
      <c r="I191" s="208">
        <v>384242</v>
      </c>
      <c r="J191" s="2"/>
    </row>
    <row r="192" spans="1:10" ht="11.25" customHeight="1">
      <c r="A192" s="2">
        <v>101929</v>
      </c>
      <c r="B192" s="2" t="s">
        <v>414</v>
      </c>
      <c r="C192" s="2">
        <v>2010</v>
      </c>
      <c r="D192" s="2" t="s">
        <v>224</v>
      </c>
      <c r="E192" s="207">
        <v>40633</v>
      </c>
      <c r="F192" s="2">
        <v>47</v>
      </c>
      <c r="G192" s="2">
        <v>28</v>
      </c>
      <c r="H192" s="208">
        <v>10896</v>
      </c>
      <c r="I192" s="208">
        <v>10896</v>
      </c>
      <c r="J192" s="2"/>
    </row>
    <row r="193" spans="1:10" ht="11.25" customHeight="1">
      <c r="A193" s="2">
        <v>101232</v>
      </c>
      <c r="B193" s="2" t="s">
        <v>415</v>
      </c>
      <c r="C193" s="2">
        <v>2010</v>
      </c>
      <c r="D193" s="2" t="s">
        <v>224</v>
      </c>
      <c r="E193" s="207">
        <v>40543</v>
      </c>
      <c r="F193" s="2">
        <v>8</v>
      </c>
      <c r="H193" s="2">
        <v>368</v>
      </c>
      <c r="I193" s="2">
        <v>368</v>
      </c>
      <c r="J193" s="2"/>
    </row>
    <row r="194" spans="1:10" ht="11.25" customHeight="1">
      <c r="A194" s="2">
        <v>127209</v>
      </c>
      <c r="B194" s="2" t="s">
        <v>416</v>
      </c>
      <c r="C194" s="2">
        <v>2010</v>
      </c>
      <c r="D194" s="2" t="s">
        <v>224</v>
      </c>
      <c r="E194" s="207">
        <v>40543</v>
      </c>
      <c r="F194" s="2">
        <v>12</v>
      </c>
      <c r="G194" s="2">
        <v>5</v>
      </c>
      <c r="J194" s="2"/>
    </row>
    <row r="195" spans="1:10" ht="11.25" customHeight="1">
      <c r="A195" s="2">
        <v>100343</v>
      </c>
      <c r="B195" s="2" t="s">
        <v>417</v>
      </c>
      <c r="C195" s="2">
        <v>2010</v>
      </c>
      <c r="D195" s="2" t="s">
        <v>224</v>
      </c>
      <c r="E195" s="207">
        <v>40543</v>
      </c>
      <c r="F195" s="2">
        <v>216</v>
      </c>
      <c r="G195" s="2">
        <v>96</v>
      </c>
      <c r="H195" s="208">
        <v>9243</v>
      </c>
      <c r="I195" s="208">
        <v>9285</v>
      </c>
      <c r="J195" s="2"/>
    </row>
    <row r="196" spans="1:10" ht="11.25" customHeight="1">
      <c r="A196" s="2">
        <v>102087</v>
      </c>
      <c r="B196" s="2" t="s">
        <v>418</v>
      </c>
      <c r="C196" s="2">
        <v>2010</v>
      </c>
      <c r="D196" s="2" t="s">
        <v>224</v>
      </c>
      <c r="E196" s="207">
        <v>40543</v>
      </c>
      <c r="F196" s="2">
        <v>52</v>
      </c>
      <c r="G196" s="2">
        <v>15</v>
      </c>
      <c r="H196" s="208">
        <v>1557</v>
      </c>
      <c r="I196" s="208">
        <v>1557</v>
      </c>
      <c r="J196" s="2"/>
    </row>
    <row r="197" spans="1:10" ht="11.25" customHeight="1">
      <c r="A197" s="2">
        <v>100816</v>
      </c>
      <c r="B197" s="2" t="s">
        <v>419</v>
      </c>
      <c r="C197" s="2">
        <v>2010</v>
      </c>
      <c r="D197" s="2" t="s">
        <v>224</v>
      </c>
      <c r="E197" s="207">
        <v>40543</v>
      </c>
      <c r="F197" s="2">
        <v>25</v>
      </c>
      <c r="G197" s="2">
        <v>9</v>
      </c>
      <c r="H197" s="208">
        <v>3387</v>
      </c>
      <c r="I197" s="208">
        <v>3387</v>
      </c>
      <c r="J197" s="2"/>
    </row>
    <row r="198" spans="1:10" ht="11.25" customHeight="1">
      <c r="A198" s="2">
        <v>100767</v>
      </c>
      <c r="B198" s="2" t="s">
        <v>420</v>
      </c>
      <c r="C198" s="2">
        <v>2010</v>
      </c>
      <c r="D198" s="2" t="s">
        <v>224</v>
      </c>
      <c r="E198" s="207">
        <v>40543</v>
      </c>
      <c r="F198" s="2">
        <v>48</v>
      </c>
      <c r="G198" s="2">
        <v>14</v>
      </c>
      <c r="H198" s="208">
        <v>6600</v>
      </c>
      <c r="I198" s="208">
        <v>6600</v>
      </c>
      <c r="J198" s="2"/>
    </row>
    <row r="199" spans="1:10" ht="11.25" customHeight="1">
      <c r="A199" s="2">
        <v>100694</v>
      </c>
      <c r="B199" s="2" t="s">
        <v>421</v>
      </c>
      <c r="C199" s="2">
        <v>2010</v>
      </c>
      <c r="D199" s="2" t="s">
        <v>224</v>
      </c>
      <c r="E199" s="207">
        <v>40543</v>
      </c>
      <c r="F199" s="2">
        <v>23</v>
      </c>
      <c r="G199" s="2">
        <v>19</v>
      </c>
      <c r="H199" s="2">
        <v>569</v>
      </c>
      <c r="I199" s="2">
        <v>569</v>
      </c>
      <c r="J199" s="2"/>
    </row>
    <row r="200" spans="1:10" ht="11.25" customHeight="1">
      <c r="A200" s="2">
        <v>102500</v>
      </c>
      <c r="B200" s="2" t="s">
        <v>422</v>
      </c>
      <c r="C200" s="2">
        <v>2010</v>
      </c>
      <c r="D200" s="2" t="s">
        <v>224</v>
      </c>
      <c r="E200" s="207">
        <v>40543</v>
      </c>
      <c r="F200" s="2">
        <v>29</v>
      </c>
      <c r="G200" s="2">
        <v>3</v>
      </c>
      <c r="H200" s="2">
        <v>550</v>
      </c>
      <c r="I200" s="2">
        <v>550</v>
      </c>
      <c r="J200" s="2"/>
    </row>
    <row r="201" spans="1:10" ht="11.25" customHeight="1">
      <c r="A201" s="2">
        <v>104009</v>
      </c>
      <c r="B201" s="2" t="s">
        <v>423</v>
      </c>
      <c r="C201" s="2">
        <v>2010</v>
      </c>
      <c r="D201" s="2" t="s">
        <v>224</v>
      </c>
      <c r="E201" s="207">
        <v>40543</v>
      </c>
      <c r="F201" s="2">
        <v>31</v>
      </c>
      <c r="G201" s="2">
        <v>29</v>
      </c>
      <c r="H201" s="208">
        <v>2326</v>
      </c>
      <c r="I201" s="208">
        <v>2326</v>
      </c>
      <c r="J201" s="2"/>
    </row>
    <row r="202" spans="1:10" ht="11.25" customHeight="1">
      <c r="A202" s="2">
        <v>104155</v>
      </c>
      <c r="B202" s="2" t="s">
        <v>424</v>
      </c>
      <c r="C202" s="2">
        <v>2010</v>
      </c>
      <c r="D202" s="2" t="s">
        <v>224</v>
      </c>
      <c r="E202" s="207">
        <v>40543</v>
      </c>
      <c r="F202" s="2">
        <v>95</v>
      </c>
      <c r="G202" s="2">
        <v>88</v>
      </c>
      <c r="H202" s="208">
        <v>6765</v>
      </c>
      <c r="I202" s="208">
        <v>6765</v>
      </c>
      <c r="J202" s="2"/>
    </row>
    <row r="203" spans="1:10" ht="11.25" customHeight="1">
      <c r="A203" s="2">
        <v>104184</v>
      </c>
      <c r="B203" s="2" t="s">
        <v>425</v>
      </c>
      <c r="C203" s="2">
        <v>2010</v>
      </c>
      <c r="D203" s="2" t="s">
        <v>224</v>
      </c>
      <c r="E203" s="207">
        <v>40543</v>
      </c>
      <c r="F203" s="2">
        <v>65</v>
      </c>
      <c r="G203" s="2">
        <v>9</v>
      </c>
      <c r="H203" s="208">
        <v>6970</v>
      </c>
      <c r="I203" s="208">
        <v>6970</v>
      </c>
      <c r="J203" s="2"/>
    </row>
    <row r="204" spans="1:10" ht="11.25" customHeight="1">
      <c r="A204" s="2">
        <v>100778</v>
      </c>
      <c r="B204" s="2" t="s">
        <v>426</v>
      </c>
      <c r="C204" s="2">
        <v>2010</v>
      </c>
      <c r="D204" s="2" t="s">
        <v>224</v>
      </c>
      <c r="E204" s="207">
        <v>40543</v>
      </c>
      <c r="F204" s="2">
        <v>60</v>
      </c>
      <c r="G204" s="2">
        <v>34</v>
      </c>
      <c r="H204" s="208">
        <v>12479</v>
      </c>
      <c r="I204" s="208">
        <v>12479</v>
      </c>
      <c r="J204" s="2"/>
    </row>
    <row r="205" spans="1:10" ht="11.25" customHeight="1">
      <c r="A205" s="2">
        <v>102365</v>
      </c>
      <c r="B205" s="2" t="s">
        <v>427</v>
      </c>
      <c r="C205" s="2">
        <v>2010</v>
      </c>
      <c r="D205" s="2" t="s">
        <v>224</v>
      </c>
      <c r="E205" s="207">
        <v>40543</v>
      </c>
      <c r="F205" s="2">
        <v>30</v>
      </c>
      <c r="G205" s="2">
        <v>13</v>
      </c>
      <c r="H205" s="208">
        <v>1061</v>
      </c>
      <c r="I205" s="208">
        <v>1061</v>
      </c>
      <c r="J205" s="2"/>
    </row>
    <row r="206" spans="1:10" ht="11.25" customHeight="1">
      <c r="A206" s="2">
        <v>102296</v>
      </c>
      <c r="B206" s="2" t="s">
        <v>428</v>
      </c>
      <c r="C206" s="2">
        <v>2010</v>
      </c>
      <c r="D206" s="2" t="s">
        <v>224</v>
      </c>
      <c r="E206" s="207">
        <v>40543</v>
      </c>
      <c r="F206" s="2">
        <v>568</v>
      </c>
      <c r="G206" s="2">
        <v>87</v>
      </c>
      <c r="H206" s="208">
        <v>37783</v>
      </c>
      <c r="I206" s="208">
        <v>38383</v>
      </c>
      <c r="J206" s="2"/>
    </row>
    <row r="207" spans="1:10" ht="11.25" customHeight="1">
      <c r="A207" s="2">
        <v>104132</v>
      </c>
      <c r="B207" s="2" t="s">
        <v>429</v>
      </c>
      <c r="C207" s="2">
        <v>2010</v>
      </c>
      <c r="D207" s="2" t="s">
        <v>224</v>
      </c>
      <c r="E207" s="207">
        <v>40543</v>
      </c>
      <c r="F207" s="2">
        <v>95</v>
      </c>
      <c r="G207" s="2">
        <v>25</v>
      </c>
      <c r="H207" s="208">
        <v>10967</v>
      </c>
      <c r="I207" s="208">
        <v>10967</v>
      </c>
      <c r="J207" s="2"/>
    </row>
    <row r="208" spans="1:10" ht="11.25" customHeight="1">
      <c r="A208" s="2">
        <v>100363</v>
      </c>
      <c r="B208" s="2" t="s">
        <v>430</v>
      </c>
      <c r="C208" s="2">
        <v>2010</v>
      </c>
      <c r="D208" s="2" t="s">
        <v>224</v>
      </c>
      <c r="E208" s="207">
        <v>40543</v>
      </c>
      <c r="F208" s="208">
        <v>21719</v>
      </c>
      <c r="G208" s="208">
        <v>18011</v>
      </c>
      <c r="H208" s="208">
        <v>5452195</v>
      </c>
      <c r="I208" s="208">
        <v>5616383</v>
      </c>
      <c r="J208" s="2"/>
    </row>
    <row r="209" spans="1:10" ht="11.25" customHeight="1">
      <c r="A209" s="2">
        <v>100191</v>
      </c>
      <c r="B209" s="2" t="s">
        <v>431</v>
      </c>
      <c r="C209" s="2">
        <v>2010</v>
      </c>
      <c r="D209" s="2" t="s">
        <v>224</v>
      </c>
      <c r="E209" s="207">
        <v>40633</v>
      </c>
      <c r="F209" s="208">
        <v>1755</v>
      </c>
      <c r="G209" s="2">
        <v>846</v>
      </c>
      <c r="H209" s="208">
        <v>154742</v>
      </c>
      <c r="I209" s="208">
        <v>154742</v>
      </c>
      <c r="J209" s="2"/>
    </row>
    <row r="210" spans="1:10" ht="11.25" customHeight="1">
      <c r="A210" s="2">
        <v>115595</v>
      </c>
      <c r="B210" s="2" t="s">
        <v>432</v>
      </c>
      <c r="C210" s="2">
        <v>2010</v>
      </c>
      <c r="D210" s="2" t="s">
        <v>224</v>
      </c>
      <c r="E210" s="207">
        <v>40543</v>
      </c>
      <c r="F210" s="2">
        <v>305</v>
      </c>
      <c r="G210" s="2">
        <v>174</v>
      </c>
      <c r="H210" s="208">
        <v>20559</v>
      </c>
      <c r="I210" s="208">
        <v>20559</v>
      </c>
      <c r="J210" s="2"/>
    </row>
    <row r="211" spans="1:10" ht="11.25" customHeight="1">
      <c r="A211" s="2">
        <v>101892</v>
      </c>
      <c r="B211" s="2" t="s">
        <v>433</v>
      </c>
      <c r="C211" s="2">
        <v>2010</v>
      </c>
      <c r="D211" s="2" t="s">
        <v>224</v>
      </c>
      <c r="E211" s="207">
        <v>40543</v>
      </c>
      <c r="F211" s="2">
        <v>628</v>
      </c>
      <c r="G211" s="2">
        <v>341</v>
      </c>
      <c r="H211" s="208">
        <v>65607</v>
      </c>
      <c r="I211" s="208">
        <v>65607</v>
      </c>
      <c r="J211" s="2"/>
    </row>
    <row r="212" spans="1:10" ht="11.25" customHeight="1">
      <c r="A212" s="2">
        <v>113688</v>
      </c>
      <c r="B212" s="2" t="s">
        <v>434</v>
      </c>
      <c r="C212" s="2">
        <v>2010</v>
      </c>
      <c r="D212" s="2" t="s">
        <v>224</v>
      </c>
      <c r="E212" s="207">
        <v>40543</v>
      </c>
      <c r="F212" s="2">
        <v>899</v>
      </c>
      <c r="G212" s="2">
        <v>505</v>
      </c>
      <c r="H212" s="208">
        <v>83797</v>
      </c>
      <c r="I212" s="208">
        <v>84411</v>
      </c>
      <c r="J212" s="2"/>
    </row>
    <row r="213" spans="1:10" ht="11.25" customHeight="1">
      <c r="A213" s="2">
        <v>115596</v>
      </c>
      <c r="B213" s="2" t="s">
        <v>435</v>
      </c>
      <c r="C213" s="2">
        <v>2010</v>
      </c>
      <c r="D213" s="2" t="s">
        <v>224</v>
      </c>
      <c r="E213" s="207">
        <v>40543</v>
      </c>
      <c r="F213" s="2">
        <v>293</v>
      </c>
      <c r="G213" s="2">
        <v>179</v>
      </c>
      <c r="H213" s="208">
        <v>16837</v>
      </c>
      <c r="I213" s="208">
        <v>16837</v>
      </c>
      <c r="J213" s="2"/>
    </row>
    <row r="214" spans="1:10" ht="11.25" customHeight="1">
      <c r="A214" s="2">
        <v>102213</v>
      </c>
      <c r="B214" s="2" t="s">
        <v>436</v>
      </c>
      <c r="C214" s="2">
        <v>2010</v>
      </c>
      <c r="D214" s="2" t="s">
        <v>224</v>
      </c>
      <c r="E214" s="207">
        <v>40543</v>
      </c>
      <c r="F214" s="2">
        <v>43</v>
      </c>
      <c r="G214" s="2">
        <v>20</v>
      </c>
      <c r="H214" s="208">
        <v>3389</v>
      </c>
      <c r="I214" s="208">
        <v>3389</v>
      </c>
      <c r="J214" s="2"/>
    </row>
    <row r="215" spans="1:10" ht="11.25" customHeight="1">
      <c r="A215" s="2">
        <v>101873</v>
      </c>
      <c r="B215" s="2" t="s">
        <v>437</v>
      </c>
      <c r="C215" s="2">
        <v>2010</v>
      </c>
      <c r="D215" s="2" t="s">
        <v>224</v>
      </c>
      <c r="E215" s="207">
        <v>40543</v>
      </c>
      <c r="F215" s="208">
        <v>1221</v>
      </c>
      <c r="G215" s="2">
        <v>664</v>
      </c>
      <c r="H215" s="208">
        <v>115695</v>
      </c>
      <c r="I215" s="208">
        <v>115695</v>
      </c>
      <c r="J215" s="2"/>
    </row>
    <row r="216" spans="1:10" ht="11.25" customHeight="1">
      <c r="A216" s="2">
        <v>101874</v>
      </c>
      <c r="B216" s="2" t="s">
        <v>438</v>
      </c>
      <c r="C216" s="2">
        <v>2010</v>
      </c>
      <c r="D216" s="2" t="s">
        <v>224</v>
      </c>
      <c r="E216" s="207">
        <v>40543</v>
      </c>
      <c r="F216" s="2">
        <v>812</v>
      </c>
      <c r="G216" s="2">
        <v>551</v>
      </c>
      <c r="H216" s="208">
        <v>107686</v>
      </c>
      <c r="I216" s="208">
        <v>107686</v>
      </c>
      <c r="J216" s="2"/>
    </row>
    <row r="217" spans="1:10" ht="11.25" customHeight="1">
      <c r="A217" s="2">
        <v>100699</v>
      </c>
      <c r="B217" s="2" t="s">
        <v>439</v>
      </c>
      <c r="C217" s="2">
        <v>2010</v>
      </c>
      <c r="D217" s="2" t="s">
        <v>224</v>
      </c>
      <c r="E217" s="207">
        <v>40543</v>
      </c>
      <c r="J217" s="2"/>
    </row>
    <row r="218" spans="1:10" ht="11.25" customHeight="1">
      <c r="A218" s="2">
        <v>106112</v>
      </c>
      <c r="B218" s="2" t="s">
        <v>440</v>
      </c>
      <c r="C218" s="2">
        <v>2010</v>
      </c>
      <c r="D218" s="2" t="s">
        <v>224</v>
      </c>
      <c r="E218" s="207">
        <v>40543</v>
      </c>
      <c r="F218" s="2">
        <v>60</v>
      </c>
      <c r="G218" s="2">
        <v>21</v>
      </c>
      <c r="H218" s="208">
        <v>3858</v>
      </c>
      <c r="I218" s="208">
        <v>3858</v>
      </c>
      <c r="J218" s="2"/>
    </row>
    <row r="219" spans="1:10" ht="11.25" customHeight="1">
      <c r="A219" s="2">
        <v>101051</v>
      </c>
      <c r="B219" s="2" t="s">
        <v>441</v>
      </c>
      <c r="C219" s="2">
        <v>2010</v>
      </c>
      <c r="D219" s="2" t="s">
        <v>224</v>
      </c>
      <c r="E219" s="207">
        <v>40633</v>
      </c>
      <c r="F219" s="2">
        <v>916</v>
      </c>
      <c r="G219" s="2">
        <v>816</v>
      </c>
      <c r="H219" s="208">
        <v>213240</v>
      </c>
      <c r="I219" s="208">
        <v>242267</v>
      </c>
      <c r="J219" s="2"/>
    </row>
    <row r="220" spans="1:10" ht="11.25" customHeight="1">
      <c r="A220" s="2">
        <v>115162</v>
      </c>
      <c r="B220" s="2" t="s">
        <v>442</v>
      </c>
      <c r="C220" s="2">
        <v>2010</v>
      </c>
      <c r="D220" s="2" t="s">
        <v>224</v>
      </c>
      <c r="E220" s="207">
        <v>40724</v>
      </c>
      <c r="F220" s="2">
        <v>24</v>
      </c>
      <c r="G220" s="2">
        <v>14</v>
      </c>
      <c r="H220" s="2">
        <v>585</v>
      </c>
      <c r="I220" s="2">
        <v>585</v>
      </c>
      <c r="J220" s="2"/>
    </row>
    <row r="221" spans="1:10" ht="11.25" customHeight="1">
      <c r="A221" s="2">
        <v>100301</v>
      </c>
      <c r="B221" s="2" t="s">
        <v>443</v>
      </c>
      <c r="C221" s="2">
        <v>2010</v>
      </c>
      <c r="D221" s="2" t="s">
        <v>224</v>
      </c>
      <c r="E221" s="207">
        <v>40543</v>
      </c>
      <c r="F221" s="208">
        <v>6167</v>
      </c>
      <c r="G221" s="208">
        <v>4229</v>
      </c>
      <c r="H221" s="208">
        <v>821826</v>
      </c>
      <c r="I221" s="208">
        <v>821826</v>
      </c>
      <c r="J221" s="2"/>
    </row>
    <row r="222" spans="1:10" ht="11.25" customHeight="1">
      <c r="A222" s="2">
        <v>126955</v>
      </c>
      <c r="B222" s="2" t="s">
        <v>444</v>
      </c>
      <c r="C222" s="2">
        <v>2010</v>
      </c>
      <c r="D222" s="2" t="s">
        <v>224</v>
      </c>
      <c r="E222" s="207">
        <v>40543</v>
      </c>
      <c r="J222" s="2"/>
    </row>
    <row r="223" spans="1:10" ht="11.25" customHeight="1">
      <c r="A223" s="2">
        <v>114827</v>
      </c>
      <c r="B223" s="2" t="s">
        <v>445</v>
      </c>
      <c r="C223" s="2">
        <v>2010</v>
      </c>
      <c r="D223" s="2" t="s">
        <v>224</v>
      </c>
      <c r="E223" s="207">
        <v>40543</v>
      </c>
      <c r="F223" s="2">
        <v>5</v>
      </c>
      <c r="G223" s="2">
        <v>2</v>
      </c>
      <c r="H223" s="2">
        <v>143</v>
      </c>
      <c r="I223" s="2">
        <v>143</v>
      </c>
      <c r="J223" s="2"/>
    </row>
    <row r="224" spans="1:10" ht="11.25" customHeight="1">
      <c r="A224" s="2">
        <v>101941</v>
      </c>
      <c r="B224" s="2" t="s">
        <v>446</v>
      </c>
      <c r="C224" s="2">
        <v>2010</v>
      </c>
      <c r="D224" s="2" t="s">
        <v>224</v>
      </c>
      <c r="E224" s="207">
        <v>40633</v>
      </c>
      <c r="F224" s="2">
        <v>72</v>
      </c>
      <c r="G224" s="2">
        <v>40</v>
      </c>
      <c r="H224" s="208">
        <v>12729</v>
      </c>
      <c r="I224" s="208">
        <v>12729</v>
      </c>
      <c r="J224" s="2"/>
    </row>
    <row r="225" spans="1:10" ht="11.25" customHeight="1">
      <c r="A225" s="2">
        <v>100226</v>
      </c>
      <c r="B225" s="2" t="s">
        <v>447</v>
      </c>
      <c r="C225" s="2">
        <v>2010</v>
      </c>
      <c r="D225" s="2" t="s">
        <v>224</v>
      </c>
      <c r="E225" s="207">
        <v>40543</v>
      </c>
      <c r="F225" s="2">
        <v>54</v>
      </c>
      <c r="G225" s="2">
        <v>27</v>
      </c>
      <c r="H225" s="208">
        <v>3555</v>
      </c>
      <c r="I225" s="208">
        <v>3555</v>
      </c>
      <c r="J225" s="2"/>
    </row>
    <row r="226" spans="1:10" ht="11.25" customHeight="1">
      <c r="A226" s="2">
        <v>101735</v>
      </c>
      <c r="B226" s="2" t="s">
        <v>448</v>
      </c>
      <c r="C226" s="2">
        <v>2010</v>
      </c>
      <c r="D226" s="2" t="s">
        <v>224</v>
      </c>
      <c r="E226" s="207">
        <v>40543</v>
      </c>
      <c r="F226" s="2">
        <v>14</v>
      </c>
      <c r="G226" s="2">
        <v>4</v>
      </c>
      <c r="H226" s="208">
        <v>1969</v>
      </c>
      <c r="I226" s="208">
        <v>1969</v>
      </c>
      <c r="J226" s="2"/>
    </row>
    <row r="227" spans="1:10" ht="11.25" customHeight="1">
      <c r="A227" s="2">
        <v>101355</v>
      </c>
      <c r="B227" s="2" t="s">
        <v>449</v>
      </c>
      <c r="C227" s="2">
        <v>2010</v>
      </c>
      <c r="D227" s="2" t="s">
        <v>224</v>
      </c>
      <c r="E227" s="207">
        <v>40543</v>
      </c>
      <c r="F227" s="2">
        <v>106</v>
      </c>
      <c r="G227" s="2">
        <v>32</v>
      </c>
      <c r="H227" s="208">
        <v>2587</v>
      </c>
      <c r="J227" s="2"/>
    </row>
    <row r="228" spans="1:10" ht="11.25" customHeight="1">
      <c r="A228" s="2">
        <v>101390</v>
      </c>
      <c r="B228" s="2" t="s">
        <v>450</v>
      </c>
      <c r="C228" s="2">
        <v>2010</v>
      </c>
      <c r="D228" s="2" t="s">
        <v>224</v>
      </c>
      <c r="E228" s="207">
        <v>40543</v>
      </c>
      <c r="F228" s="2">
        <v>67</v>
      </c>
      <c r="G228" s="2">
        <v>14</v>
      </c>
      <c r="H228" s="208">
        <v>4393</v>
      </c>
      <c r="I228" s="208">
        <v>5050</v>
      </c>
      <c r="J228" s="2"/>
    </row>
    <row r="229" spans="1:10" ht="11.25" customHeight="1">
      <c r="A229" s="2">
        <v>101037</v>
      </c>
      <c r="B229" s="2" t="s">
        <v>451</v>
      </c>
      <c r="C229" s="2">
        <v>2010</v>
      </c>
      <c r="D229" s="2" t="s">
        <v>224</v>
      </c>
      <c r="E229" s="207">
        <v>40543</v>
      </c>
      <c r="F229" s="208">
        <v>1360</v>
      </c>
      <c r="G229" s="2">
        <v>214</v>
      </c>
      <c r="H229" s="208">
        <v>74262</v>
      </c>
      <c r="I229" s="208">
        <v>101537</v>
      </c>
      <c r="J229" s="2"/>
    </row>
    <row r="230" spans="1:10" ht="11.25" customHeight="1">
      <c r="A230" s="2">
        <v>101387</v>
      </c>
      <c r="B230" s="2" t="s">
        <v>452</v>
      </c>
      <c r="C230" s="2">
        <v>2010</v>
      </c>
      <c r="D230" s="2" t="s">
        <v>224</v>
      </c>
      <c r="E230" s="207">
        <v>40543</v>
      </c>
      <c r="F230" s="208">
        <v>1836</v>
      </c>
      <c r="G230" s="208">
        <v>1168</v>
      </c>
      <c r="H230" s="208">
        <v>232856</v>
      </c>
      <c r="I230" s="208">
        <v>232856</v>
      </c>
      <c r="J230" s="2"/>
    </row>
    <row r="231" spans="1:10" ht="11.25" customHeight="1">
      <c r="A231" s="2">
        <v>100486</v>
      </c>
      <c r="B231" s="2" t="s">
        <v>453</v>
      </c>
      <c r="C231" s="2">
        <v>2010</v>
      </c>
      <c r="D231" s="2" t="s">
        <v>224</v>
      </c>
      <c r="E231" s="207">
        <v>40543</v>
      </c>
      <c r="F231" s="2">
        <v>139</v>
      </c>
      <c r="G231" s="2">
        <v>44</v>
      </c>
      <c r="H231" s="208">
        <v>10632</v>
      </c>
      <c r="I231" s="208">
        <v>10896</v>
      </c>
      <c r="J231" s="2"/>
    </row>
    <row r="232" spans="1:10" ht="11.25" customHeight="1">
      <c r="A232" s="2">
        <v>100308</v>
      </c>
      <c r="B232" s="2" t="s">
        <v>454</v>
      </c>
      <c r="C232" s="2">
        <v>2010</v>
      </c>
      <c r="D232" s="2" t="s">
        <v>224</v>
      </c>
      <c r="E232" s="207">
        <v>40543</v>
      </c>
      <c r="F232" s="2">
        <v>250</v>
      </c>
      <c r="G232" s="2">
        <v>78</v>
      </c>
      <c r="H232" s="208">
        <v>20541</v>
      </c>
      <c r="I232" s="208">
        <v>20541</v>
      </c>
      <c r="J232" s="2"/>
    </row>
    <row r="233" spans="1:10" ht="11.25" customHeight="1">
      <c r="A233" s="2">
        <v>100840</v>
      </c>
      <c r="B233" s="2" t="s">
        <v>455</v>
      </c>
      <c r="C233" s="2">
        <v>2010</v>
      </c>
      <c r="D233" s="2" t="s">
        <v>224</v>
      </c>
      <c r="E233" s="207">
        <v>40543</v>
      </c>
      <c r="F233" s="2">
        <v>187</v>
      </c>
      <c r="G233" s="2">
        <v>73</v>
      </c>
      <c r="H233" s="208">
        <v>9342</v>
      </c>
      <c r="I233" s="208">
        <v>9968</v>
      </c>
      <c r="J233" s="2"/>
    </row>
    <row r="234" spans="1:10" ht="11.25" customHeight="1">
      <c r="A234" s="2">
        <v>100604</v>
      </c>
      <c r="B234" s="2" t="s">
        <v>456</v>
      </c>
      <c r="C234" s="2">
        <v>2010</v>
      </c>
      <c r="D234" s="2" t="s">
        <v>224</v>
      </c>
      <c r="E234" s="207">
        <v>40543</v>
      </c>
      <c r="F234" s="2">
        <v>20</v>
      </c>
      <c r="G234" s="2">
        <v>8</v>
      </c>
      <c r="H234" s="208">
        <v>1871</v>
      </c>
      <c r="I234" s="208">
        <v>1871</v>
      </c>
      <c r="J234" s="2"/>
    </row>
    <row r="235" spans="1:10" ht="11.25" customHeight="1">
      <c r="A235" s="2">
        <v>100004</v>
      </c>
      <c r="B235" s="2" t="s">
        <v>457</v>
      </c>
      <c r="C235" s="2">
        <v>2010</v>
      </c>
      <c r="D235" s="2" t="s">
        <v>224</v>
      </c>
      <c r="E235" s="207">
        <v>40602</v>
      </c>
      <c r="F235" s="208">
        <v>5331</v>
      </c>
      <c r="G235" s="208">
        <v>3255</v>
      </c>
      <c r="I235" s="2">
        <v>0</v>
      </c>
      <c r="J235" s="2"/>
    </row>
    <row r="236" spans="1:10" ht="11.25" customHeight="1">
      <c r="A236" s="2">
        <v>100527</v>
      </c>
      <c r="B236" s="2" t="s">
        <v>458</v>
      </c>
      <c r="C236" s="2">
        <v>2010</v>
      </c>
      <c r="D236" s="2" t="s">
        <v>224</v>
      </c>
      <c r="E236" s="207">
        <v>40543</v>
      </c>
      <c r="F236" s="2">
        <v>66</v>
      </c>
      <c r="G236" s="2">
        <v>12</v>
      </c>
      <c r="H236" s="208">
        <v>3579</v>
      </c>
      <c r="I236" s="208">
        <v>3579</v>
      </c>
      <c r="J236" s="2"/>
    </row>
    <row r="237" spans="1:10" ht="11.25" customHeight="1">
      <c r="A237" s="2">
        <v>100427</v>
      </c>
      <c r="B237" s="2" t="s">
        <v>459</v>
      </c>
      <c r="C237" s="2">
        <v>2010</v>
      </c>
      <c r="D237" s="2" t="s">
        <v>224</v>
      </c>
      <c r="E237" s="207">
        <v>40543</v>
      </c>
      <c r="F237" s="208">
        <v>1640</v>
      </c>
      <c r="G237" s="208">
        <v>1201</v>
      </c>
      <c r="H237" s="208">
        <v>267282</v>
      </c>
      <c r="I237" s="208">
        <v>369133</v>
      </c>
      <c r="J237" s="2"/>
    </row>
    <row r="238" spans="1:10" ht="11.25" customHeight="1">
      <c r="A238" s="2">
        <v>102478</v>
      </c>
      <c r="B238" s="2" t="s">
        <v>460</v>
      </c>
      <c r="C238" s="2">
        <v>2010</v>
      </c>
      <c r="D238" s="2" t="s">
        <v>224</v>
      </c>
      <c r="E238" s="207">
        <v>40543</v>
      </c>
      <c r="F238" s="2">
        <v>23</v>
      </c>
      <c r="G238" s="2">
        <v>8</v>
      </c>
      <c r="H238" s="208">
        <v>2419</v>
      </c>
      <c r="I238" s="208">
        <v>2419</v>
      </c>
      <c r="J238" s="2"/>
    </row>
    <row r="239" spans="1:10" ht="11.25" customHeight="1">
      <c r="A239" s="2">
        <v>100709</v>
      </c>
      <c r="B239" s="2" t="s">
        <v>461</v>
      </c>
      <c r="C239" s="2">
        <v>2010</v>
      </c>
      <c r="D239" s="2" t="s">
        <v>224</v>
      </c>
      <c r="E239" s="207">
        <v>40543</v>
      </c>
      <c r="F239" s="208">
        <v>3177</v>
      </c>
      <c r="G239" s="208">
        <v>2161</v>
      </c>
      <c r="H239" s="208">
        <v>606488</v>
      </c>
      <c r="I239" s="208">
        <v>696737</v>
      </c>
      <c r="J239" s="2"/>
    </row>
    <row r="240" spans="1:10" ht="11.25" customHeight="1">
      <c r="A240" s="2">
        <v>113960</v>
      </c>
      <c r="B240" s="2" t="s">
        <v>462</v>
      </c>
      <c r="C240" s="2">
        <v>2010</v>
      </c>
      <c r="D240" s="2" t="s">
        <v>224</v>
      </c>
      <c r="E240" s="207">
        <v>40543</v>
      </c>
      <c r="F240" s="2">
        <v>32</v>
      </c>
      <c r="G240" s="2">
        <v>16</v>
      </c>
      <c r="H240" s="208">
        <v>6419</v>
      </c>
      <c r="I240" s="208">
        <v>6419</v>
      </c>
      <c r="J240" s="2"/>
    </row>
    <row r="241" spans="1:10" ht="11.25" customHeight="1">
      <c r="A241" s="2">
        <v>100682</v>
      </c>
      <c r="B241" s="2" t="s">
        <v>463</v>
      </c>
      <c r="C241" s="2">
        <v>2010</v>
      </c>
      <c r="D241" s="2" t="s">
        <v>224</v>
      </c>
      <c r="E241" s="207">
        <v>40543</v>
      </c>
      <c r="F241" s="2">
        <v>196</v>
      </c>
      <c r="H241" s="208">
        <v>19473</v>
      </c>
      <c r="I241" s="208">
        <v>19473</v>
      </c>
      <c r="J241" s="2"/>
    </row>
    <row r="242" spans="1:10" ht="11.25" customHeight="1">
      <c r="A242" s="2">
        <v>102168</v>
      </c>
      <c r="B242" s="2" t="s">
        <v>464</v>
      </c>
      <c r="C242" s="2">
        <v>2010</v>
      </c>
      <c r="D242" s="2" t="s">
        <v>224</v>
      </c>
      <c r="E242" s="207">
        <v>40543</v>
      </c>
      <c r="F242" s="2">
        <v>14</v>
      </c>
      <c r="G242" s="2">
        <v>6</v>
      </c>
      <c r="H242" s="208">
        <v>1640</v>
      </c>
      <c r="I242" s="208">
        <v>1640</v>
      </c>
      <c r="J242" s="2"/>
    </row>
    <row r="243" spans="1:10" ht="11.25" customHeight="1">
      <c r="A243" s="2">
        <v>100026</v>
      </c>
      <c r="B243" s="2" t="s">
        <v>465</v>
      </c>
      <c r="C243" s="2">
        <v>2010</v>
      </c>
      <c r="D243" s="2" t="s">
        <v>224</v>
      </c>
      <c r="E243" s="207">
        <v>40633</v>
      </c>
      <c r="F243" s="208">
        <v>1621</v>
      </c>
      <c r="G243" s="208">
        <v>1071</v>
      </c>
      <c r="H243" s="208">
        <v>431463</v>
      </c>
      <c r="I243" s="208">
        <v>431463</v>
      </c>
      <c r="J243" s="2"/>
    </row>
    <row r="244" spans="1:10" ht="11.25" customHeight="1">
      <c r="A244" s="2">
        <v>101748</v>
      </c>
      <c r="B244" s="2" t="s">
        <v>466</v>
      </c>
      <c r="C244" s="2">
        <v>2010</v>
      </c>
      <c r="D244" s="2" t="s">
        <v>224</v>
      </c>
      <c r="E244" s="207">
        <v>40543</v>
      </c>
      <c r="F244" s="2">
        <v>100</v>
      </c>
      <c r="G244" s="2">
        <v>50</v>
      </c>
      <c r="H244" s="208">
        <v>41770</v>
      </c>
      <c r="I244" s="208">
        <v>41770</v>
      </c>
      <c r="J244" s="2"/>
    </row>
    <row r="245" spans="1:10" ht="11.25" customHeight="1">
      <c r="A245" s="2">
        <v>100139</v>
      </c>
      <c r="B245" s="2" t="s">
        <v>467</v>
      </c>
      <c r="C245" s="2">
        <v>2010</v>
      </c>
      <c r="D245" s="2" t="s">
        <v>224</v>
      </c>
      <c r="E245" s="207">
        <v>40375</v>
      </c>
      <c r="F245" s="2">
        <v>313</v>
      </c>
      <c r="G245" s="2">
        <v>206</v>
      </c>
      <c r="H245" s="208">
        <v>90579</v>
      </c>
      <c r="I245" s="208">
        <v>111917</v>
      </c>
      <c r="J245" s="2"/>
    </row>
    <row r="246" spans="1:10" ht="11.25" customHeight="1">
      <c r="A246" s="2">
        <v>100745</v>
      </c>
      <c r="B246" s="2" t="s">
        <v>468</v>
      </c>
      <c r="C246" s="2">
        <v>2010</v>
      </c>
      <c r="D246" s="2" t="s">
        <v>224</v>
      </c>
      <c r="E246" s="207">
        <v>40543</v>
      </c>
      <c r="F246" s="2">
        <v>119</v>
      </c>
      <c r="H246" s="208">
        <v>18724</v>
      </c>
      <c r="I246" s="208">
        <v>18724</v>
      </c>
      <c r="J246" s="2"/>
    </row>
    <row r="247" spans="1:10" ht="11.25" customHeight="1">
      <c r="A247" s="2">
        <v>101669</v>
      </c>
      <c r="B247" s="2" t="s">
        <v>469</v>
      </c>
      <c r="C247" s="2">
        <v>2010</v>
      </c>
      <c r="D247" s="2" t="s">
        <v>224</v>
      </c>
      <c r="E247" s="207">
        <v>40543</v>
      </c>
      <c r="F247" s="2">
        <v>69</v>
      </c>
      <c r="G247" s="2">
        <v>26</v>
      </c>
      <c r="H247" s="208">
        <v>2219</v>
      </c>
      <c r="I247" s="208">
        <v>2219</v>
      </c>
      <c r="J247" s="2"/>
    </row>
    <row r="248" spans="1:10" ht="11.25" customHeight="1">
      <c r="A248" s="2">
        <v>100545</v>
      </c>
      <c r="B248" s="2" t="s">
        <v>470</v>
      </c>
      <c r="C248" s="2">
        <v>2010</v>
      </c>
      <c r="D248" s="2" t="s">
        <v>224</v>
      </c>
      <c r="E248" s="207">
        <v>40543</v>
      </c>
      <c r="F248" s="2">
        <v>183</v>
      </c>
      <c r="G248" s="2">
        <v>41</v>
      </c>
      <c r="J248" s="2"/>
    </row>
    <row r="249" spans="1:10" ht="11.25" customHeight="1">
      <c r="A249" s="2">
        <v>100583</v>
      </c>
      <c r="B249" s="2" t="s">
        <v>471</v>
      </c>
      <c r="C249" s="2">
        <v>2010</v>
      </c>
      <c r="D249" s="2" t="s">
        <v>224</v>
      </c>
      <c r="E249" s="207">
        <v>40543</v>
      </c>
      <c r="F249" s="2">
        <v>5</v>
      </c>
      <c r="G249" s="2">
        <v>2</v>
      </c>
      <c r="H249" s="208">
        <v>1422</v>
      </c>
      <c r="I249" s="208">
        <v>1422</v>
      </c>
      <c r="J249" s="2"/>
    </row>
    <row r="250" spans="1:10" ht="11.25" customHeight="1">
      <c r="A250" s="2">
        <v>101942</v>
      </c>
      <c r="B250" s="2" t="s">
        <v>472</v>
      </c>
      <c r="C250" s="2">
        <v>2010</v>
      </c>
      <c r="D250" s="2" t="s">
        <v>224</v>
      </c>
      <c r="E250" s="207">
        <v>40633</v>
      </c>
      <c r="F250" s="2">
        <v>42</v>
      </c>
      <c r="G250" s="2">
        <v>24</v>
      </c>
      <c r="H250" s="208">
        <v>9753</v>
      </c>
      <c r="I250" s="208">
        <v>9753</v>
      </c>
      <c r="J250" s="2"/>
    </row>
    <row r="251" spans="1:10" ht="11.25" customHeight="1">
      <c r="A251" s="2">
        <v>101540</v>
      </c>
      <c r="B251" s="2" t="s">
        <v>473</v>
      </c>
      <c r="C251" s="2">
        <v>2010</v>
      </c>
      <c r="D251" s="2" t="s">
        <v>224</v>
      </c>
      <c r="E251" s="207">
        <v>40543</v>
      </c>
      <c r="F251" s="2">
        <v>14</v>
      </c>
      <c r="G251" s="2">
        <v>2</v>
      </c>
      <c r="H251" s="2">
        <v>148</v>
      </c>
      <c r="I251" s="2">
        <v>148</v>
      </c>
      <c r="J251" s="2"/>
    </row>
    <row r="252" spans="1:10" ht="11.25" customHeight="1">
      <c r="A252" s="2">
        <v>102584</v>
      </c>
      <c r="B252" s="2" t="s">
        <v>474</v>
      </c>
      <c r="C252" s="2">
        <v>2010</v>
      </c>
      <c r="D252" s="2" t="s">
        <v>224</v>
      </c>
      <c r="E252" s="207">
        <v>40543</v>
      </c>
      <c r="F252" s="2">
        <v>59</v>
      </c>
      <c r="G252" s="2">
        <v>22</v>
      </c>
      <c r="H252" s="208">
        <v>8631</v>
      </c>
      <c r="I252" s="208">
        <v>8631</v>
      </c>
      <c r="J252" s="2"/>
    </row>
    <row r="253" spans="1:10" ht="11.25" customHeight="1">
      <c r="A253" s="2">
        <v>104411</v>
      </c>
      <c r="B253" s="2" t="s">
        <v>475</v>
      </c>
      <c r="C253" s="2">
        <v>2010</v>
      </c>
      <c r="D253" s="2" t="s">
        <v>224</v>
      </c>
      <c r="E253" s="207">
        <v>40359</v>
      </c>
      <c r="J253" s="2"/>
    </row>
    <row r="254" spans="1:10" ht="11.25" customHeight="1">
      <c r="A254" s="2">
        <v>120098</v>
      </c>
      <c r="B254" s="2" t="s">
        <v>476</v>
      </c>
      <c r="C254" s="2">
        <v>2010</v>
      </c>
      <c r="D254" s="2" t="s">
        <v>224</v>
      </c>
      <c r="E254" s="207">
        <v>40543</v>
      </c>
      <c r="F254" s="2">
        <v>43</v>
      </c>
      <c r="G254" s="2">
        <v>18</v>
      </c>
      <c r="H254" s="208">
        <v>3183</v>
      </c>
      <c r="I254" s="208">
        <v>3212</v>
      </c>
      <c r="J254" s="2"/>
    </row>
    <row r="255" spans="1:10" ht="11.25" customHeight="1">
      <c r="A255" s="2">
        <v>100083</v>
      </c>
      <c r="B255" s="2" t="s">
        <v>477</v>
      </c>
      <c r="C255" s="2">
        <v>2010</v>
      </c>
      <c r="D255" s="2" t="s">
        <v>224</v>
      </c>
      <c r="E255" s="207">
        <v>40724</v>
      </c>
      <c r="F255" s="2">
        <v>786</v>
      </c>
      <c r="G255" s="2">
        <v>382</v>
      </c>
      <c r="H255" s="208">
        <v>83959</v>
      </c>
      <c r="I255" s="208">
        <v>83959</v>
      </c>
      <c r="J255" s="2"/>
    </row>
    <row r="256" spans="1:10" ht="11.25" customHeight="1">
      <c r="A256" s="2">
        <v>134387</v>
      </c>
      <c r="B256" s="2" t="s">
        <v>478</v>
      </c>
      <c r="C256" s="2">
        <v>2010</v>
      </c>
      <c r="D256" s="2" t="s">
        <v>224</v>
      </c>
      <c r="E256" s="207">
        <v>40633</v>
      </c>
      <c r="F256" s="2">
        <v>62</v>
      </c>
      <c r="G256" s="2">
        <v>31</v>
      </c>
      <c r="H256" s="208">
        <v>10595</v>
      </c>
      <c r="I256" s="208">
        <v>10595</v>
      </c>
      <c r="J256" s="2"/>
    </row>
    <row r="257" spans="1:10" ht="11.25" customHeight="1">
      <c r="A257" s="2">
        <v>100293</v>
      </c>
      <c r="B257" s="2" t="s">
        <v>479</v>
      </c>
      <c r="C257" s="2">
        <v>2010</v>
      </c>
      <c r="D257" s="2" t="s">
        <v>224</v>
      </c>
      <c r="E257" s="207">
        <v>40543</v>
      </c>
      <c r="F257" s="2">
        <v>35</v>
      </c>
      <c r="G257" s="2">
        <v>18</v>
      </c>
      <c r="H257" s="208">
        <v>1596</v>
      </c>
      <c r="I257" s="208">
        <v>1596</v>
      </c>
      <c r="J257" s="2"/>
    </row>
    <row r="258" spans="1:10" ht="11.25" customHeight="1">
      <c r="A258" s="2">
        <v>100712</v>
      </c>
      <c r="B258" s="2" t="s">
        <v>480</v>
      </c>
      <c r="C258" s="2">
        <v>2010</v>
      </c>
      <c r="D258" s="2" t="s">
        <v>224</v>
      </c>
      <c r="E258" s="207">
        <v>40543</v>
      </c>
      <c r="F258" s="2">
        <v>165</v>
      </c>
      <c r="G258" s="2">
        <v>26</v>
      </c>
      <c r="H258" s="208">
        <v>28394</v>
      </c>
      <c r="I258" s="208">
        <v>29006</v>
      </c>
      <c r="J258" s="2"/>
    </row>
    <row r="259" spans="1:10" ht="11.25" customHeight="1">
      <c r="A259" s="2">
        <v>101718</v>
      </c>
      <c r="B259" s="2" t="s">
        <v>481</v>
      </c>
      <c r="C259" s="2">
        <v>2010</v>
      </c>
      <c r="D259" s="2" t="s">
        <v>224</v>
      </c>
      <c r="E259" s="207">
        <v>40543</v>
      </c>
      <c r="F259" s="2">
        <v>28</v>
      </c>
      <c r="G259" s="2">
        <v>14</v>
      </c>
      <c r="H259" s="208">
        <v>1885</v>
      </c>
      <c r="I259" s="208">
        <v>1885</v>
      </c>
      <c r="J259" s="2"/>
    </row>
    <row r="260" spans="1:10" ht="11.25" customHeight="1">
      <c r="A260" s="2">
        <v>101660</v>
      </c>
      <c r="B260" s="2" t="s">
        <v>482</v>
      </c>
      <c r="C260" s="2">
        <v>2010</v>
      </c>
      <c r="D260" s="2" t="s">
        <v>224</v>
      </c>
      <c r="E260" s="207">
        <v>40543</v>
      </c>
      <c r="F260" s="2">
        <v>44</v>
      </c>
      <c r="G260" s="2">
        <v>21</v>
      </c>
      <c r="H260" s="208">
        <v>3449</v>
      </c>
      <c r="I260" s="208">
        <v>3449</v>
      </c>
      <c r="J260" s="2"/>
    </row>
    <row r="261" spans="1:10" ht="11.25" customHeight="1">
      <c r="A261" s="2">
        <v>100415</v>
      </c>
      <c r="B261" s="2" t="s">
        <v>483</v>
      </c>
      <c r="C261" s="2">
        <v>2010</v>
      </c>
      <c r="D261" s="2" t="s">
        <v>224</v>
      </c>
      <c r="E261" s="207">
        <v>40543</v>
      </c>
      <c r="F261" s="2">
        <v>181</v>
      </c>
      <c r="G261" s="2">
        <v>77</v>
      </c>
      <c r="H261" s="208">
        <v>19399</v>
      </c>
      <c r="I261" s="208">
        <v>19399</v>
      </c>
      <c r="J261" s="2"/>
    </row>
    <row r="262" spans="1:10" ht="11.25" customHeight="1">
      <c r="A262" s="2">
        <v>100669</v>
      </c>
      <c r="B262" s="2" t="s">
        <v>484</v>
      </c>
      <c r="C262" s="2">
        <v>2010</v>
      </c>
      <c r="D262" s="2" t="s">
        <v>224</v>
      </c>
      <c r="E262" s="207">
        <v>40543</v>
      </c>
      <c r="F262" s="2">
        <v>48</v>
      </c>
      <c r="G262" s="2">
        <v>25</v>
      </c>
      <c r="H262" s="208">
        <v>3309</v>
      </c>
      <c r="I262" s="208">
        <v>3309</v>
      </c>
      <c r="J262" s="2"/>
    </row>
    <row r="263" spans="1:10" ht="11.25" customHeight="1">
      <c r="A263" s="2">
        <v>101461</v>
      </c>
      <c r="B263" s="2" t="s">
        <v>485</v>
      </c>
      <c r="C263" s="2">
        <v>2010</v>
      </c>
      <c r="D263" s="2" t="s">
        <v>224</v>
      </c>
      <c r="E263" s="207">
        <v>40543</v>
      </c>
      <c r="F263" s="2">
        <v>51</v>
      </c>
      <c r="G263" s="2">
        <v>26</v>
      </c>
      <c r="H263" s="208">
        <v>5815</v>
      </c>
      <c r="I263" s="208">
        <v>5815</v>
      </c>
      <c r="J263" s="2"/>
    </row>
    <row r="264" spans="1:10" ht="11.25" customHeight="1">
      <c r="A264" s="2">
        <v>102995</v>
      </c>
      <c r="B264" s="2" t="s">
        <v>486</v>
      </c>
      <c r="C264" s="2">
        <v>2010</v>
      </c>
      <c r="D264" s="2" t="s">
        <v>224</v>
      </c>
      <c r="E264" s="207">
        <v>40543</v>
      </c>
      <c r="H264" s="2">
        <v>390</v>
      </c>
      <c r="I264" s="2">
        <v>423</v>
      </c>
      <c r="J264" s="2"/>
    </row>
    <row r="265" spans="1:10" ht="11.25" customHeight="1">
      <c r="A265" s="2">
        <v>101730</v>
      </c>
      <c r="B265" s="2" t="s">
        <v>487</v>
      </c>
      <c r="C265" s="2">
        <v>2010</v>
      </c>
      <c r="D265" s="2" t="s">
        <v>224</v>
      </c>
      <c r="E265" s="207">
        <v>40543</v>
      </c>
      <c r="F265" s="2">
        <v>33</v>
      </c>
      <c r="G265" s="2">
        <v>9</v>
      </c>
      <c r="H265" s="208">
        <v>2059</v>
      </c>
      <c r="I265" s="208">
        <v>2059</v>
      </c>
      <c r="J265" s="2"/>
    </row>
    <row r="266" spans="1:10" ht="11.25" customHeight="1">
      <c r="A266" s="2">
        <v>101266</v>
      </c>
      <c r="B266" s="2" t="s">
        <v>488</v>
      </c>
      <c r="C266" s="2">
        <v>2010</v>
      </c>
      <c r="D266" s="2" t="s">
        <v>224</v>
      </c>
      <c r="E266" s="207">
        <v>40543</v>
      </c>
      <c r="F266" s="2">
        <v>68</v>
      </c>
      <c r="G266" s="2">
        <v>19</v>
      </c>
      <c r="H266" s="208">
        <v>14169</v>
      </c>
      <c r="I266" s="208">
        <v>14169</v>
      </c>
      <c r="J266" s="2"/>
    </row>
    <row r="267" spans="1:10" ht="11.25" customHeight="1">
      <c r="A267" s="2">
        <v>104169</v>
      </c>
      <c r="B267" s="2" t="s">
        <v>489</v>
      </c>
      <c r="C267" s="2">
        <v>2010</v>
      </c>
      <c r="D267" s="2" t="s">
        <v>224</v>
      </c>
      <c r="E267" s="207">
        <v>40543</v>
      </c>
      <c r="F267" s="2">
        <v>5</v>
      </c>
      <c r="G267" s="2">
        <v>2</v>
      </c>
      <c r="H267" s="208">
        <v>1240</v>
      </c>
      <c r="I267" s="208">
        <v>1240</v>
      </c>
      <c r="J267" s="2"/>
    </row>
    <row r="268" spans="1:10" ht="11.25" customHeight="1">
      <c r="A268" s="2">
        <v>130665</v>
      </c>
      <c r="B268" s="2" t="s">
        <v>490</v>
      </c>
      <c r="C268" s="2">
        <v>2010</v>
      </c>
      <c r="D268" s="2" t="s">
        <v>224</v>
      </c>
      <c r="E268" s="207">
        <v>40543</v>
      </c>
      <c r="F268" s="2">
        <v>5</v>
      </c>
      <c r="G268" s="2">
        <v>3</v>
      </c>
      <c r="H268" s="2">
        <v>350</v>
      </c>
      <c r="I268" s="2">
        <v>520</v>
      </c>
      <c r="J268" s="2"/>
    </row>
    <row r="269" spans="1:10" ht="11.25" customHeight="1">
      <c r="A269" s="2">
        <v>100236</v>
      </c>
      <c r="B269" s="2" t="s">
        <v>491</v>
      </c>
      <c r="C269" s="2">
        <v>2010</v>
      </c>
      <c r="D269" s="2" t="s">
        <v>224</v>
      </c>
      <c r="E269" s="207">
        <v>40543</v>
      </c>
      <c r="F269" s="208">
        <v>1438</v>
      </c>
      <c r="J269" s="2"/>
    </row>
    <row r="270" spans="1:10" ht="11.25" customHeight="1">
      <c r="A270" s="2">
        <v>101462</v>
      </c>
      <c r="B270" s="2" t="s">
        <v>492</v>
      </c>
      <c r="C270" s="2">
        <v>2010</v>
      </c>
      <c r="D270" s="2" t="s">
        <v>224</v>
      </c>
      <c r="E270" s="207">
        <v>40543</v>
      </c>
      <c r="F270" s="2">
        <v>698</v>
      </c>
      <c r="G270" s="2">
        <v>87</v>
      </c>
      <c r="H270" s="208">
        <v>45023</v>
      </c>
      <c r="I270" s="208">
        <v>128623</v>
      </c>
      <c r="J270" s="2"/>
    </row>
    <row r="271" spans="1:10" ht="11.25" customHeight="1">
      <c r="A271" s="2">
        <v>101053</v>
      </c>
      <c r="B271" s="2" t="s">
        <v>493</v>
      </c>
      <c r="C271" s="2">
        <v>2010</v>
      </c>
      <c r="D271" s="2" t="s">
        <v>224</v>
      </c>
      <c r="E271" s="207">
        <v>40543</v>
      </c>
      <c r="F271" s="2">
        <v>123</v>
      </c>
      <c r="G271" s="2">
        <v>100</v>
      </c>
      <c r="H271" s="208">
        <v>47620</v>
      </c>
      <c r="I271" s="208">
        <v>47620</v>
      </c>
      <c r="J271" s="2"/>
    </row>
    <row r="272" spans="1:10" ht="11.25" customHeight="1">
      <c r="A272" s="2">
        <v>100419</v>
      </c>
      <c r="B272" s="2" t="s">
        <v>494</v>
      </c>
      <c r="C272" s="2">
        <v>2010</v>
      </c>
      <c r="D272" s="2" t="s">
        <v>224</v>
      </c>
      <c r="E272" s="207">
        <v>40543</v>
      </c>
      <c r="F272" s="2">
        <v>339</v>
      </c>
      <c r="G272" s="2">
        <v>231</v>
      </c>
      <c r="H272" s="208">
        <v>164400</v>
      </c>
      <c r="I272" s="208">
        <v>164400</v>
      </c>
      <c r="J272" s="2"/>
    </row>
    <row r="273" spans="1:10" ht="11.25" customHeight="1">
      <c r="A273" s="2">
        <v>102083</v>
      </c>
      <c r="B273" s="2" t="s">
        <v>495</v>
      </c>
      <c r="C273" s="2">
        <v>2010</v>
      </c>
      <c r="D273" s="2" t="s">
        <v>224</v>
      </c>
      <c r="E273" s="207">
        <v>40543</v>
      </c>
      <c r="F273" s="2">
        <v>15</v>
      </c>
      <c r="H273" s="208">
        <v>9777</v>
      </c>
      <c r="I273" s="208">
        <v>9777</v>
      </c>
      <c r="J273" s="2"/>
    </row>
    <row r="274" spans="1:10" ht="11.25" customHeight="1">
      <c r="A274" s="2">
        <v>100667</v>
      </c>
      <c r="B274" s="2" t="s">
        <v>496</v>
      </c>
      <c r="C274" s="2">
        <v>2010</v>
      </c>
      <c r="D274" s="2" t="s">
        <v>224</v>
      </c>
      <c r="E274" s="207">
        <v>40543</v>
      </c>
      <c r="F274" s="2">
        <v>16</v>
      </c>
      <c r="G274" s="2">
        <v>7</v>
      </c>
      <c r="H274" s="208">
        <v>2165</v>
      </c>
      <c r="I274" s="208">
        <v>2165</v>
      </c>
      <c r="J274" s="2"/>
    </row>
    <row r="275" spans="1:10" ht="11.25" customHeight="1">
      <c r="A275" s="2">
        <v>100450</v>
      </c>
      <c r="B275" s="2" t="s">
        <v>497</v>
      </c>
      <c r="C275" s="2">
        <v>2010</v>
      </c>
      <c r="D275" s="2" t="s">
        <v>224</v>
      </c>
      <c r="E275" s="207">
        <v>40543</v>
      </c>
      <c r="F275" s="2">
        <v>116</v>
      </c>
      <c r="G275" s="2">
        <v>38</v>
      </c>
      <c r="H275" s="208">
        <v>9021</v>
      </c>
      <c r="I275" s="208">
        <v>9021</v>
      </c>
      <c r="J275" s="2"/>
    </row>
    <row r="276" spans="1:10" ht="11.25" customHeight="1">
      <c r="A276" s="2">
        <v>100807</v>
      </c>
      <c r="B276" s="2" t="s">
        <v>498</v>
      </c>
      <c r="C276" s="2">
        <v>2010</v>
      </c>
      <c r="D276" s="2" t="s">
        <v>224</v>
      </c>
      <c r="E276" s="207">
        <v>40451</v>
      </c>
      <c r="F276" s="2">
        <v>243</v>
      </c>
      <c r="G276" s="2">
        <v>144</v>
      </c>
      <c r="H276" s="208">
        <v>32779</v>
      </c>
      <c r="I276" s="208">
        <v>32779</v>
      </c>
      <c r="J276" s="2"/>
    </row>
    <row r="277" spans="1:10" ht="11.25" customHeight="1">
      <c r="A277" s="2">
        <v>101366</v>
      </c>
      <c r="B277" s="2" t="s">
        <v>499</v>
      </c>
      <c r="C277" s="2">
        <v>2010</v>
      </c>
      <c r="D277" s="2" t="s">
        <v>224</v>
      </c>
      <c r="E277" s="207">
        <v>40633</v>
      </c>
      <c r="F277" s="2">
        <v>72</v>
      </c>
      <c r="G277" s="2">
        <v>31</v>
      </c>
      <c r="H277" s="208">
        <v>10264</v>
      </c>
      <c r="I277" s="208">
        <v>10264</v>
      </c>
      <c r="J277" s="2"/>
    </row>
    <row r="278" spans="1:10" ht="11.25" customHeight="1">
      <c r="A278" s="2">
        <v>102056</v>
      </c>
      <c r="B278" s="2" t="s">
        <v>500</v>
      </c>
      <c r="C278" s="2">
        <v>2010</v>
      </c>
      <c r="D278" s="2" t="s">
        <v>224</v>
      </c>
      <c r="E278" s="207">
        <v>40543</v>
      </c>
      <c r="F278" s="2">
        <v>7</v>
      </c>
      <c r="G278" s="2">
        <v>4</v>
      </c>
      <c r="H278" s="208">
        <v>1586</v>
      </c>
      <c r="I278" s="208">
        <v>1586</v>
      </c>
      <c r="J278" s="2"/>
    </row>
    <row r="279" spans="1:10" ht="11.25" customHeight="1">
      <c r="A279" s="2">
        <v>101114</v>
      </c>
      <c r="B279" s="2" t="s">
        <v>501</v>
      </c>
      <c r="C279" s="2">
        <v>2010</v>
      </c>
      <c r="D279" s="2" t="s">
        <v>224</v>
      </c>
      <c r="E279" s="207">
        <v>40543</v>
      </c>
      <c r="F279" s="2">
        <v>494</v>
      </c>
      <c r="G279" s="2">
        <v>309</v>
      </c>
      <c r="H279" s="208">
        <v>67241</v>
      </c>
      <c r="I279" s="208">
        <v>67455</v>
      </c>
      <c r="J279" s="2"/>
    </row>
    <row r="280" spans="1:10" ht="11.25" customHeight="1">
      <c r="A280" s="2">
        <v>133432</v>
      </c>
      <c r="B280" s="2" t="s">
        <v>502</v>
      </c>
      <c r="C280" s="2">
        <v>2010</v>
      </c>
      <c r="D280" s="2" t="s">
        <v>224</v>
      </c>
      <c r="E280" s="207">
        <v>40543</v>
      </c>
      <c r="F280" s="2">
        <v>15</v>
      </c>
      <c r="G280" s="2">
        <v>9</v>
      </c>
      <c r="H280" s="208">
        <v>5940</v>
      </c>
      <c r="I280" s="208">
        <v>5940</v>
      </c>
      <c r="J280" s="2"/>
    </row>
    <row r="281" spans="1:10" ht="11.25" customHeight="1">
      <c r="A281" s="2">
        <v>106069</v>
      </c>
      <c r="B281" s="2" t="s">
        <v>503</v>
      </c>
      <c r="C281" s="2">
        <v>2010</v>
      </c>
      <c r="D281" s="2" t="s">
        <v>224</v>
      </c>
      <c r="E281" s="207">
        <v>40633</v>
      </c>
      <c r="F281" s="2">
        <v>62</v>
      </c>
      <c r="G281" s="2">
        <v>31</v>
      </c>
      <c r="H281" s="208">
        <v>12169</v>
      </c>
      <c r="I281" s="208">
        <v>12169</v>
      </c>
      <c r="J281" s="2"/>
    </row>
    <row r="282" spans="1:10" ht="11.25" customHeight="1">
      <c r="A282" s="2">
        <v>102244</v>
      </c>
      <c r="B282" s="2" t="s">
        <v>504</v>
      </c>
      <c r="C282" s="2">
        <v>2010</v>
      </c>
      <c r="D282" s="2" t="s">
        <v>224</v>
      </c>
      <c r="E282" s="207">
        <v>40543</v>
      </c>
      <c r="F282" s="2">
        <v>94</v>
      </c>
      <c r="G282" s="2">
        <v>46</v>
      </c>
      <c r="H282" s="208">
        <v>14936</v>
      </c>
      <c r="I282" s="208">
        <v>14936</v>
      </c>
      <c r="J282" s="2"/>
    </row>
    <row r="283" spans="1:10" ht="11.25" customHeight="1">
      <c r="A283" s="2">
        <v>136144</v>
      </c>
      <c r="B283" s="2" t="s">
        <v>505</v>
      </c>
      <c r="C283" s="2">
        <v>2010</v>
      </c>
      <c r="D283" s="2" t="s">
        <v>224</v>
      </c>
      <c r="E283" s="207">
        <v>40543</v>
      </c>
      <c r="F283" s="2">
        <v>84</v>
      </c>
      <c r="G283" s="2">
        <v>29</v>
      </c>
      <c r="H283" s="208">
        <v>6114</v>
      </c>
      <c r="I283" s="208">
        <v>6114</v>
      </c>
      <c r="J283" s="2"/>
    </row>
    <row r="284" spans="1:10" ht="11.25" customHeight="1">
      <c r="A284" s="2">
        <v>101668</v>
      </c>
      <c r="B284" s="2" t="s">
        <v>506</v>
      </c>
      <c r="C284" s="2">
        <v>2010</v>
      </c>
      <c r="D284" s="2" t="s">
        <v>224</v>
      </c>
      <c r="E284" s="207">
        <v>40543</v>
      </c>
      <c r="F284" s="2">
        <v>141</v>
      </c>
      <c r="G284" s="2">
        <v>56</v>
      </c>
      <c r="H284" s="208">
        <v>10410</v>
      </c>
      <c r="I284" s="208">
        <v>10410</v>
      </c>
      <c r="J284" s="2"/>
    </row>
    <row r="285" spans="1:10" ht="11.25" customHeight="1">
      <c r="A285" s="2">
        <v>102661</v>
      </c>
      <c r="B285" s="2" t="s">
        <v>507</v>
      </c>
      <c r="C285" s="2">
        <v>2010</v>
      </c>
      <c r="D285" s="2" t="s">
        <v>224</v>
      </c>
      <c r="E285" s="207">
        <v>40451</v>
      </c>
      <c r="F285" s="2">
        <v>312</v>
      </c>
      <c r="G285" s="2">
        <v>95</v>
      </c>
      <c r="H285" s="208">
        <v>18965</v>
      </c>
      <c r="I285" s="208">
        <v>18965</v>
      </c>
      <c r="J285" s="2"/>
    </row>
    <row r="286" spans="1:10" ht="11.25" customHeight="1">
      <c r="A286" s="2">
        <v>101401</v>
      </c>
      <c r="B286" s="2" t="s">
        <v>508</v>
      </c>
      <c r="C286" s="2">
        <v>2010</v>
      </c>
      <c r="D286" s="2" t="s">
        <v>224</v>
      </c>
      <c r="E286" s="207">
        <v>40543</v>
      </c>
      <c r="F286" s="2">
        <v>63</v>
      </c>
      <c r="G286" s="2">
        <v>32</v>
      </c>
      <c r="H286" s="208">
        <v>4194</v>
      </c>
      <c r="I286" s="208">
        <v>4194</v>
      </c>
      <c r="J286" s="2"/>
    </row>
    <row r="287" spans="1:10" ht="11.25" customHeight="1">
      <c r="A287" s="2">
        <v>100339</v>
      </c>
      <c r="B287" s="2" t="s">
        <v>509</v>
      </c>
      <c r="C287" s="2">
        <v>2010</v>
      </c>
      <c r="D287" s="2" t="s">
        <v>224</v>
      </c>
      <c r="E287" s="207">
        <v>40543</v>
      </c>
      <c r="F287" s="208">
        <v>1834</v>
      </c>
      <c r="G287" s="2">
        <v>949</v>
      </c>
      <c r="H287" s="208">
        <v>188089</v>
      </c>
      <c r="I287" s="208">
        <v>190417</v>
      </c>
      <c r="J287" s="2"/>
    </row>
    <row r="288" spans="1:10" ht="11.25" customHeight="1">
      <c r="A288" s="2">
        <v>100826</v>
      </c>
      <c r="B288" s="2" t="s">
        <v>510</v>
      </c>
      <c r="C288" s="2">
        <v>2010</v>
      </c>
      <c r="D288" s="2" t="s">
        <v>224</v>
      </c>
      <c r="E288" s="207">
        <v>40543</v>
      </c>
      <c r="F288" s="2">
        <v>868</v>
      </c>
      <c r="G288" s="2">
        <v>364</v>
      </c>
      <c r="H288" s="208">
        <v>66133</v>
      </c>
      <c r="I288" s="208">
        <v>66133</v>
      </c>
      <c r="J288" s="2"/>
    </row>
    <row r="289" spans="1:10" ht="11.25" customHeight="1">
      <c r="A289" s="2">
        <v>100897</v>
      </c>
      <c r="B289" s="2" t="s">
        <v>511</v>
      </c>
      <c r="C289" s="2">
        <v>2010</v>
      </c>
      <c r="D289" s="2" t="s">
        <v>224</v>
      </c>
      <c r="E289" s="207">
        <v>40543</v>
      </c>
      <c r="F289" s="2">
        <v>289</v>
      </c>
      <c r="H289" s="208">
        <v>28252</v>
      </c>
      <c r="I289" s="208">
        <v>28515</v>
      </c>
      <c r="J289" s="2"/>
    </row>
    <row r="290" spans="1:10" ht="11.25" customHeight="1">
      <c r="A290" s="2">
        <v>100692</v>
      </c>
      <c r="B290" s="2" t="s">
        <v>512</v>
      </c>
      <c r="C290" s="2">
        <v>2010</v>
      </c>
      <c r="D290" s="2" t="s">
        <v>224</v>
      </c>
      <c r="E290" s="207">
        <v>40543</v>
      </c>
      <c r="F290" s="208">
        <v>1061</v>
      </c>
      <c r="G290" s="2">
        <v>436</v>
      </c>
      <c r="H290" s="208">
        <v>111186</v>
      </c>
      <c r="I290" s="208">
        <v>112053</v>
      </c>
      <c r="J290" s="2"/>
    </row>
    <row r="291" spans="1:10" ht="11.25" customHeight="1">
      <c r="A291" s="2">
        <v>100354</v>
      </c>
      <c r="B291" s="2" t="s">
        <v>513</v>
      </c>
      <c r="C291" s="2">
        <v>2010</v>
      </c>
      <c r="D291" s="2" t="s">
        <v>224</v>
      </c>
      <c r="E291" s="207">
        <v>40543</v>
      </c>
      <c r="F291" s="2">
        <v>555</v>
      </c>
      <c r="G291" s="2">
        <v>240</v>
      </c>
      <c r="H291" s="208">
        <v>65586</v>
      </c>
      <c r="I291" s="208">
        <v>74275</v>
      </c>
      <c r="J291" s="2"/>
    </row>
    <row r="292" spans="1:10" ht="11.25" customHeight="1">
      <c r="A292" s="2">
        <v>100284</v>
      </c>
      <c r="B292" s="2" t="s">
        <v>514</v>
      </c>
      <c r="C292" s="2">
        <v>2010</v>
      </c>
      <c r="D292" s="2" t="s">
        <v>224</v>
      </c>
      <c r="E292" s="207">
        <v>40543</v>
      </c>
      <c r="F292" s="2">
        <v>376</v>
      </c>
      <c r="G292" s="2">
        <v>96</v>
      </c>
      <c r="H292" s="208">
        <v>31871</v>
      </c>
      <c r="I292" s="208">
        <v>37965</v>
      </c>
      <c r="J292" s="2"/>
    </row>
    <row r="293" spans="1:10" ht="11.25" customHeight="1">
      <c r="A293" s="2">
        <v>100607</v>
      </c>
      <c r="B293" s="2" t="s">
        <v>515</v>
      </c>
      <c r="C293" s="2">
        <v>2010</v>
      </c>
      <c r="D293" s="2" t="s">
        <v>224</v>
      </c>
      <c r="E293" s="207">
        <v>40543</v>
      </c>
      <c r="F293" s="2">
        <v>326</v>
      </c>
      <c r="H293" s="208">
        <v>33367</v>
      </c>
      <c r="I293" s="208">
        <v>33663</v>
      </c>
      <c r="J293" s="2"/>
    </row>
    <row r="294" spans="1:10" ht="11.25" customHeight="1">
      <c r="A294" s="2">
        <v>101403</v>
      </c>
      <c r="B294" s="2" t="s">
        <v>516</v>
      </c>
      <c r="C294" s="2">
        <v>2010</v>
      </c>
      <c r="D294" s="2" t="s">
        <v>224</v>
      </c>
      <c r="E294" s="207">
        <v>40543</v>
      </c>
      <c r="F294" s="2">
        <v>120</v>
      </c>
      <c r="H294" s="208">
        <v>7449</v>
      </c>
      <c r="I294" s="208">
        <v>7471</v>
      </c>
      <c r="J294" s="2"/>
    </row>
    <row r="295" spans="1:10" ht="11.25" customHeight="1">
      <c r="A295" s="2">
        <v>101643</v>
      </c>
      <c r="B295" s="2" t="s">
        <v>517</v>
      </c>
      <c r="C295" s="2">
        <v>2010</v>
      </c>
      <c r="D295" s="2" t="s">
        <v>224</v>
      </c>
      <c r="E295" s="207">
        <v>40543</v>
      </c>
      <c r="F295" s="208">
        <v>1791</v>
      </c>
      <c r="H295" s="208">
        <v>132318</v>
      </c>
      <c r="I295" s="208">
        <v>134011</v>
      </c>
      <c r="J295" s="2"/>
    </row>
    <row r="296" spans="1:10" ht="11.25" customHeight="1">
      <c r="A296" s="2">
        <v>100402</v>
      </c>
      <c r="B296" s="2" t="s">
        <v>518</v>
      </c>
      <c r="C296" s="2">
        <v>2010</v>
      </c>
      <c r="D296" s="2" t="s">
        <v>224</v>
      </c>
      <c r="E296" s="207">
        <v>40543</v>
      </c>
      <c r="F296" s="2">
        <v>970</v>
      </c>
      <c r="G296" s="2">
        <v>395</v>
      </c>
      <c r="H296" s="208">
        <v>93629</v>
      </c>
      <c r="I296" s="208">
        <v>118711</v>
      </c>
      <c r="J296" s="2"/>
    </row>
    <row r="297" spans="1:10" ht="11.25" customHeight="1">
      <c r="A297" s="2">
        <v>100264</v>
      </c>
      <c r="B297" s="2" t="s">
        <v>519</v>
      </c>
      <c r="C297" s="2">
        <v>2010</v>
      </c>
      <c r="D297" s="2" t="s">
        <v>224</v>
      </c>
      <c r="E297" s="207">
        <v>40543</v>
      </c>
      <c r="F297" s="2">
        <v>615</v>
      </c>
      <c r="G297" s="2">
        <v>195</v>
      </c>
      <c r="H297" s="208">
        <v>47485</v>
      </c>
      <c r="I297" s="208">
        <v>54595</v>
      </c>
      <c r="J297" s="2"/>
    </row>
    <row r="298" spans="1:10" ht="11.25" customHeight="1">
      <c r="A298" s="2">
        <v>100634</v>
      </c>
      <c r="B298" s="2" t="s">
        <v>520</v>
      </c>
      <c r="C298" s="2">
        <v>2010</v>
      </c>
      <c r="D298" s="2" t="s">
        <v>224</v>
      </c>
      <c r="E298" s="207">
        <v>40543</v>
      </c>
      <c r="F298" s="208">
        <v>1320</v>
      </c>
      <c r="H298" s="208">
        <v>120414</v>
      </c>
      <c r="I298" s="208">
        <v>120414</v>
      </c>
      <c r="J298" s="2"/>
    </row>
    <row r="299" spans="1:10" ht="11.25" customHeight="1">
      <c r="A299" s="2">
        <v>101664</v>
      </c>
      <c r="B299" s="2" t="s">
        <v>521</v>
      </c>
      <c r="C299" s="2">
        <v>2010</v>
      </c>
      <c r="D299" s="2" t="s">
        <v>224</v>
      </c>
      <c r="E299" s="207">
        <v>40543</v>
      </c>
      <c r="F299" s="2">
        <v>77</v>
      </c>
      <c r="G299" s="2">
        <v>8</v>
      </c>
      <c r="H299" s="208">
        <v>2654</v>
      </c>
      <c r="I299" s="208">
        <v>2654</v>
      </c>
      <c r="J299" s="2"/>
    </row>
    <row r="300" spans="1:10" ht="11.25" customHeight="1">
      <c r="A300" s="2">
        <v>105859</v>
      </c>
      <c r="B300" s="2" t="s">
        <v>522</v>
      </c>
      <c r="C300" s="2">
        <v>2010</v>
      </c>
      <c r="D300" s="2" t="s">
        <v>224</v>
      </c>
      <c r="E300" s="207">
        <v>40543</v>
      </c>
      <c r="F300" s="2">
        <v>594</v>
      </c>
      <c r="G300" s="2">
        <v>161</v>
      </c>
      <c r="H300" s="208">
        <v>53089</v>
      </c>
      <c r="I300" s="208">
        <v>67775</v>
      </c>
      <c r="J300" s="2"/>
    </row>
    <row r="301" spans="1:10" ht="11.25" customHeight="1">
      <c r="A301" s="2">
        <v>100529</v>
      </c>
      <c r="B301" s="2" t="s">
        <v>523</v>
      </c>
      <c r="C301" s="2">
        <v>2010</v>
      </c>
      <c r="D301" s="2" t="s">
        <v>224</v>
      </c>
      <c r="E301" s="207">
        <v>40543</v>
      </c>
      <c r="F301" s="2">
        <v>115</v>
      </c>
      <c r="G301" s="2">
        <v>63</v>
      </c>
      <c r="H301" s="208">
        <v>11715</v>
      </c>
      <c r="I301" s="208">
        <v>12809</v>
      </c>
      <c r="J301" s="2"/>
    </row>
    <row r="302" spans="1:10" ht="11.25" customHeight="1">
      <c r="A302" s="2">
        <v>100215</v>
      </c>
      <c r="B302" s="2" t="s">
        <v>524</v>
      </c>
      <c r="C302" s="2">
        <v>2010</v>
      </c>
      <c r="D302" s="2" t="s">
        <v>224</v>
      </c>
      <c r="E302" s="207">
        <v>40543</v>
      </c>
      <c r="F302" s="2">
        <v>26</v>
      </c>
      <c r="G302" s="2">
        <v>6</v>
      </c>
      <c r="J302" s="2"/>
    </row>
    <row r="303" spans="1:10" ht="11.25" customHeight="1">
      <c r="A303" s="2">
        <v>100395</v>
      </c>
      <c r="B303" s="2" t="s">
        <v>525</v>
      </c>
      <c r="C303" s="2">
        <v>2010</v>
      </c>
      <c r="D303" s="2" t="s">
        <v>224</v>
      </c>
      <c r="E303" s="207">
        <v>40543</v>
      </c>
      <c r="F303" s="2">
        <v>973</v>
      </c>
      <c r="G303" s="2">
        <v>138</v>
      </c>
      <c r="H303" s="208">
        <v>87720</v>
      </c>
      <c r="I303" s="208">
        <v>121286</v>
      </c>
      <c r="J303" s="2"/>
    </row>
    <row r="304" spans="1:10" ht="11.25" customHeight="1">
      <c r="A304" s="2">
        <v>102438</v>
      </c>
      <c r="B304" s="2" t="s">
        <v>526</v>
      </c>
      <c r="C304" s="2">
        <v>2010</v>
      </c>
      <c r="D304" s="2" t="s">
        <v>224</v>
      </c>
      <c r="E304" s="207">
        <v>40543</v>
      </c>
      <c r="F304" s="2">
        <v>24</v>
      </c>
      <c r="G304" s="2">
        <v>9</v>
      </c>
      <c r="H304" s="208">
        <v>2885</v>
      </c>
      <c r="I304" s="208">
        <v>2885</v>
      </c>
      <c r="J304" s="2"/>
    </row>
    <row r="305" spans="1:10" ht="11.25" customHeight="1">
      <c r="A305" s="2">
        <v>102462</v>
      </c>
      <c r="B305" s="2" t="s">
        <v>527</v>
      </c>
      <c r="C305" s="2">
        <v>2010</v>
      </c>
      <c r="D305" s="2" t="s">
        <v>224</v>
      </c>
      <c r="E305" s="207">
        <v>40543</v>
      </c>
      <c r="F305" s="2">
        <v>71</v>
      </c>
      <c r="G305" s="2">
        <v>16</v>
      </c>
      <c r="H305" s="208">
        <v>8967</v>
      </c>
      <c r="I305" s="208">
        <v>8967</v>
      </c>
      <c r="J305" s="2"/>
    </row>
    <row r="306" spans="1:10" ht="11.25" customHeight="1">
      <c r="A306" s="2">
        <v>101737</v>
      </c>
      <c r="B306" s="2" t="s">
        <v>528</v>
      </c>
      <c r="C306" s="2">
        <v>2010</v>
      </c>
      <c r="D306" s="2" t="s">
        <v>224</v>
      </c>
      <c r="E306" s="207">
        <v>40543</v>
      </c>
      <c r="F306" s="2">
        <v>54</v>
      </c>
      <c r="G306" s="2">
        <v>12</v>
      </c>
      <c r="H306" s="208">
        <v>2896</v>
      </c>
      <c r="I306" s="208">
        <v>2896</v>
      </c>
      <c r="J306" s="2"/>
    </row>
    <row r="307" spans="1:10" ht="11.25" customHeight="1">
      <c r="A307" s="2">
        <v>115223</v>
      </c>
      <c r="B307" s="2" t="s">
        <v>529</v>
      </c>
      <c r="C307" s="2">
        <v>2010</v>
      </c>
      <c r="D307" s="2" t="s">
        <v>224</v>
      </c>
      <c r="E307" s="207">
        <v>40543</v>
      </c>
      <c r="F307" s="2">
        <v>108</v>
      </c>
      <c r="G307" s="2">
        <v>23</v>
      </c>
      <c r="H307" s="208">
        <v>10055</v>
      </c>
      <c r="I307" s="208">
        <v>10291</v>
      </c>
      <c r="J307" s="2"/>
    </row>
    <row r="308" spans="1:10" ht="11.25" customHeight="1">
      <c r="A308" s="2">
        <v>101638</v>
      </c>
      <c r="B308" s="2" t="s">
        <v>530</v>
      </c>
      <c r="C308" s="2">
        <v>2010</v>
      </c>
      <c r="D308" s="2" t="s">
        <v>224</v>
      </c>
      <c r="E308" s="207">
        <v>40543</v>
      </c>
      <c r="F308" s="2">
        <v>63</v>
      </c>
      <c r="G308" s="2">
        <v>16</v>
      </c>
      <c r="H308" s="208">
        <v>5102</v>
      </c>
      <c r="I308" s="208">
        <v>5102</v>
      </c>
      <c r="J308" s="2"/>
    </row>
    <row r="309" spans="1:10" ht="11.25" customHeight="1">
      <c r="A309" s="2">
        <v>102437</v>
      </c>
      <c r="B309" s="2" t="s">
        <v>531</v>
      </c>
      <c r="C309" s="2">
        <v>2010</v>
      </c>
      <c r="D309" s="2" t="s">
        <v>224</v>
      </c>
      <c r="E309" s="207">
        <v>40543</v>
      </c>
      <c r="F309" s="2">
        <v>66</v>
      </c>
      <c r="G309" s="2">
        <v>17</v>
      </c>
      <c r="H309" s="208">
        <v>4636</v>
      </c>
      <c r="I309" s="208">
        <v>4636</v>
      </c>
      <c r="J309" s="2"/>
    </row>
    <row r="310" spans="1:10" ht="11.25" customHeight="1">
      <c r="A310" s="2">
        <v>101799</v>
      </c>
      <c r="B310" s="2" t="s">
        <v>532</v>
      </c>
      <c r="C310" s="2">
        <v>2010</v>
      </c>
      <c r="D310" s="2" t="s">
        <v>224</v>
      </c>
      <c r="E310" s="207">
        <v>40543</v>
      </c>
      <c r="F310" s="2">
        <v>14</v>
      </c>
      <c r="G310" s="2">
        <v>4</v>
      </c>
      <c r="H310" s="208">
        <v>2539</v>
      </c>
      <c r="I310" s="208">
        <v>2769</v>
      </c>
      <c r="J310" s="2"/>
    </row>
    <row r="311" spans="1:10" ht="11.25" customHeight="1">
      <c r="A311" s="2">
        <v>100389</v>
      </c>
      <c r="B311" s="2" t="s">
        <v>533</v>
      </c>
      <c r="C311" s="2">
        <v>2010</v>
      </c>
      <c r="D311" s="2" t="s">
        <v>224</v>
      </c>
      <c r="E311" s="207">
        <v>40543</v>
      </c>
      <c r="F311" s="2">
        <v>231</v>
      </c>
      <c r="G311" s="2">
        <v>52</v>
      </c>
      <c r="H311" s="208">
        <v>44879</v>
      </c>
      <c r="I311" s="208">
        <v>46128</v>
      </c>
      <c r="J311" s="2"/>
    </row>
    <row r="312" spans="1:10" ht="11.25" customHeight="1">
      <c r="A312" s="2">
        <v>101640</v>
      </c>
      <c r="B312" s="2" t="s">
        <v>534</v>
      </c>
      <c r="C312" s="2">
        <v>2010</v>
      </c>
      <c r="D312" s="2" t="s">
        <v>224</v>
      </c>
      <c r="E312" s="207">
        <v>40543</v>
      </c>
      <c r="F312" s="2">
        <v>75</v>
      </c>
      <c r="G312" s="2">
        <v>34</v>
      </c>
      <c r="H312" s="208">
        <v>9581</v>
      </c>
      <c r="I312" s="208">
        <v>9581</v>
      </c>
      <c r="J312" s="2"/>
    </row>
    <row r="313" spans="1:10" ht="11.25" customHeight="1">
      <c r="A313" s="2">
        <v>102350</v>
      </c>
      <c r="B313" s="2" t="s">
        <v>535</v>
      </c>
      <c r="C313" s="2">
        <v>2010</v>
      </c>
      <c r="D313" s="2" t="s">
        <v>224</v>
      </c>
      <c r="E313" s="207">
        <v>40543</v>
      </c>
      <c r="F313" s="2">
        <v>33</v>
      </c>
      <c r="G313" s="2">
        <v>12</v>
      </c>
      <c r="H313" s="208">
        <v>3236</v>
      </c>
      <c r="I313" s="208">
        <v>3344</v>
      </c>
      <c r="J313" s="2"/>
    </row>
    <row r="314" spans="1:10" ht="11.25" customHeight="1">
      <c r="A314" s="2">
        <v>101639</v>
      </c>
      <c r="B314" s="2" t="s">
        <v>536</v>
      </c>
      <c r="C314" s="2">
        <v>2010</v>
      </c>
      <c r="D314" s="2" t="s">
        <v>224</v>
      </c>
      <c r="E314" s="207">
        <v>40543</v>
      </c>
      <c r="F314" s="2">
        <v>71</v>
      </c>
      <c r="G314" s="2">
        <v>21</v>
      </c>
      <c r="H314" s="208">
        <v>6511</v>
      </c>
      <c r="I314" s="208">
        <v>6900</v>
      </c>
      <c r="J314" s="2"/>
    </row>
    <row r="315" spans="1:10" ht="11.25" customHeight="1">
      <c r="A315" s="2">
        <v>100548</v>
      </c>
      <c r="B315" s="2" t="s">
        <v>537</v>
      </c>
      <c r="C315" s="2">
        <v>2010</v>
      </c>
      <c r="D315" s="2" t="s">
        <v>224</v>
      </c>
      <c r="E315" s="207">
        <v>40543</v>
      </c>
      <c r="F315" s="2">
        <v>38</v>
      </c>
      <c r="G315" s="2">
        <v>19</v>
      </c>
      <c r="H315" s="208">
        <v>6407</v>
      </c>
      <c r="I315" s="208">
        <v>6407</v>
      </c>
      <c r="J315" s="2"/>
    </row>
    <row r="316" spans="1:10" ht="11.25" customHeight="1">
      <c r="A316" s="2">
        <v>104112</v>
      </c>
      <c r="B316" s="2" t="s">
        <v>538</v>
      </c>
      <c r="C316" s="2">
        <v>2010</v>
      </c>
      <c r="D316" s="2" t="s">
        <v>224</v>
      </c>
      <c r="E316" s="207">
        <v>40543</v>
      </c>
      <c r="F316" s="2">
        <v>18</v>
      </c>
      <c r="G316" s="2">
        <v>5</v>
      </c>
      <c r="H316" s="208">
        <v>2081</v>
      </c>
      <c r="I316" s="208">
        <v>2081</v>
      </c>
      <c r="J316" s="2"/>
    </row>
    <row r="317" spans="1:10" ht="11.25" customHeight="1">
      <c r="A317" s="2">
        <v>100730</v>
      </c>
      <c r="B317" s="2" t="s">
        <v>539</v>
      </c>
      <c r="C317" s="2">
        <v>2010</v>
      </c>
      <c r="D317" s="2" t="s">
        <v>224</v>
      </c>
      <c r="E317" s="207">
        <v>40543</v>
      </c>
      <c r="F317" s="2">
        <v>131</v>
      </c>
      <c r="G317" s="2">
        <v>68</v>
      </c>
      <c r="H317" s="208">
        <v>36327</v>
      </c>
      <c r="I317" s="208">
        <v>36327</v>
      </c>
      <c r="J317" s="2"/>
    </row>
    <row r="318" spans="1:10" ht="11.25" customHeight="1">
      <c r="A318" s="2">
        <v>101623</v>
      </c>
      <c r="B318" s="2" t="s">
        <v>540</v>
      </c>
      <c r="C318" s="2">
        <v>2010</v>
      </c>
      <c r="D318" s="2" t="s">
        <v>224</v>
      </c>
      <c r="E318" s="207">
        <v>40543</v>
      </c>
      <c r="F318" s="2">
        <v>124</v>
      </c>
      <c r="G318" s="2">
        <v>35</v>
      </c>
      <c r="H318" s="208">
        <v>31890</v>
      </c>
      <c r="I318" s="208">
        <v>31890</v>
      </c>
      <c r="J318" s="2"/>
    </row>
    <row r="319" spans="1:10" ht="11.25" customHeight="1">
      <c r="A319" s="2">
        <v>104191</v>
      </c>
      <c r="B319" s="2" t="s">
        <v>541</v>
      </c>
      <c r="C319" s="2">
        <v>2010</v>
      </c>
      <c r="D319" s="2" t="s">
        <v>224</v>
      </c>
      <c r="E319" s="207">
        <v>40543</v>
      </c>
      <c r="F319" s="2">
        <v>10</v>
      </c>
      <c r="G319" s="2">
        <v>4</v>
      </c>
      <c r="H319" s="2">
        <v>704</v>
      </c>
      <c r="I319" s="2">
        <v>710</v>
      </c>
      <c r="J319" s="2"/>
    </row>
    <row r="320" spans="1:10" ht="11.25" customHeight="1">
      <c r="A320" s="2">
        <v>104113</v>
      </c>
      <c r="B320" s="2" t="s">
        <v>542</v>
      </c>
      <c r="C320" s="2">
        <v>2010</v>
      </c>
      <c r="D320" s="2" t="s">
        <v>224</v>
      </c>
      <c r="E320" s="207">
        <v>40543</v>
      </c>
      <c r="F320" s="2">
        <v>9</v>
      </c>
      <c r="G320" s="2">
        <v>3</v>
      </c>
      <c r="H320" s="208">
        <v>1259</v>
      </c>
      <c r="I320" s="208">
        <v>1259</v>
      </c>
      <c r="J320" s="2"/>
    </row>
    <row r="321" spans="1:10" ht="11.25" customHeight="1">
      <c r="A321" s="2">
        <v>100530</v>
      </c>
      <c r="B321" s="2" t="s">
        <v>543</v>
      </c>
      <c r="C321" s="2">
        <v>2010</v>
      </c>
      <c r="D321" s="2" t="s">
        <v>224</v>
      </c>
      <c r="E321" s="207">
        <v>40543</v>
      </c>
      <c r="F321" s="2">
        <v>40</v>
      </c>
      <c r="G321" s="2">
        <v>21</v>
      </c>
      <c r="H321" s="208">
        <v>4630</v>
      </c>
      <c r="I321" s="208">
        <v>4630</v>
      </c>
      <c r="J321" s="2"/>
    </row>
    <row r="322" spans="1:10" ht="11.25" customHeight="1">
      <c r="A322" s="2">
        <v>102182</v>
      </c>
      <c r="B322" s="2" t="s">
        <v>544</v>
      </c>
      <c r="C322" s="2">
        <v>2010</v>
      </c>
      <c r="D322" s="2" t="s">
        <v>224</v>
      </c>
      <c r="E322" s="207">
        <v>40543</v>
      </c>
      <c r="F322" s="2">
        <v>16</v>
      </c>
      <c r="G322" s="2">
        <v>5</v>
      </c>
      <c r="H322" s="208">
        <v>1288</v>
      </c>
      <c r="I322" s="208">
        <v>1288</v>
      </c>
      <c r="J322" s="2"/>
    </row>
    <row r="323" spans="1:10" ht="11.25" customHeight="1">
      <c r="A323" s="2">
        <v>102272</v>
      </c>
      <c r="B323" s="2" t="s">
        <v>545</v>
      </c>
      <c r="C323" s="2">
        <v>2010</v>
      </c>
      <c r="D323" s="2" t="s">
        <v>224</v>
      </c>
      <c r="E323" s="207">
        <v>40543</v>
      </c>
      <c r="F323" s="2">
        <v>24</v>
      </c>
      <c r="G323" s="2">
        <v>7</v>
      </c>
      <c r="H323" s="208">
        <v>1959</v>
      </c>
      <c r="I323" s="208">
        <v>2188</v>
      </c>
      <c r="J323" s="2"/>
    </row>
    <row r="324" spans="1:10" ht="11.25" customHeight="1">
      <c r="A324" s="2">
        <v>100596</v>
      </c>
      <c r="B324" s="2" t="s">
        <v>546</v>
      </c>
      <c r="C324" s="2">
        <v>2010</v>
      </c>
      <c r="D324" s="2" t="s">
        <v>224</v>
      </c>
      <c r="E324" s="207">
        <v>40543</v>
      </c>
      <c r="F324" s="2">
        <v>78</v>
      </c>
      <c r="G324" s="2">
        <v>21</v>
      </c>
      <c r="H324" s="208">
        <v>10366</v>
      </c>
      <c r="I324" s="208">
        <v>10775</v>
      </c>
      <c r="J324" s="2"/>
    </row>
    <row r="325" spans="1:10" ht="11.25" customHeight="1">
      <c r="A325" s="2">
        <v>101739</v>
      </c>
      <c r="B325" s="2" t="s">
        <v>547</v>
      </c>
      <c r="C325" s="2">
        <v>2010</v>
      </c>
      <c r="D325" s="2" t="s">
        <v>224</v>
      </c>
      <c r="E325" s="207">
        <v>40543</v>
      </c>
      <c r="F325" s="2">
        <v>28</v>
      </c>
      <c r="G325" s="2">
        <v>9</v>
      </c>
      <c r="H325" s="208">
        <v>2649</v>
      </c>
      <c r="I325" s="208">
        <v>2649</v>
      </c>
      <c r="J325" s="2"/>
    </row>
    <row r="326" spans="1:10" ht="11.25" customHeight="1">
      <c r="A326" s="2">
        <v>101694</v>
      </c>
      <c r="B326" s="2" t="s">
        <v>548</v>
      </c>
      <c r="C326" s="2">
        <v>2010</v>
      </c>
      <c r="D326" s="2" t="s">
        <v>224</v>
      </c>
      <c r="E326" s="207">
        <v>40543</v>
      </c>
      <c r="F326" s="2">
        <v>25</v>
      </c>
      <c r="G326" s="2">
        <v>10</v>
      </c>
      <c r="H326" s="208">
        <v>12700</v>
      </c>
      <c r="I326" s="208">
        <v>12700</v>
      </c>
      <c r="J326" s="2"/>
    </row>
    <row r="327" spans="1:10" ht="11.25" customHeight="1">
      <c r="A327" s="2">
        <v>100190</v>
      </c>
      <c r="B327" s="2" t="s">
        <v>549</v>
      </c>
      <c r="C327" s="2">
        <v>2010</v>
      </c>
      <c r="D327" s="2" t="s">
        <v>224</v>
      </c>
      <c r="E327" s="207">
        <v>40543</v>
      </c>
      <c r="F327" s="2">
        <v>160</v>
      </c>
      <c r="G327" s="2">
        <v>37</v>
      </c>
      <c r="H327" s="208">
        <v>16935</v>
      </c>
      <c r="I327" s="208">
        <v>16935</v>
      </c>
      <c r="J327" s="2"/>
    </row>
    <row r="328" spans="1:10" ht="11.25" customHeight="1">
      <c r="A328" s="2">
        <v>100299</v>
      </c>
      <c r="B328" s="2" t="s">
        <v>550</v>
      </c>
      <c r="C328" s="2">
        <v>2010</v>
      </c>
      <c r="D328" s="2" t="s">
        <v>224</v>
      </c>
      <c r="E328" s="207">
        <v>40543</v>
      </c>
      <c r="F328" s="208">
        <v>9773</v>
      </c>
      <c r="G328" s="208">
        <v>6243</v>
      </c>
      <c r="H328" s="208">
        <v>1961995</v>
      </c>
      <c r="I328" s="208">
        <v>2209240</v>
      </c>
      <c r="J328" s="2"/>
    </row>
    <row r="329" spans="1:10" ht="11.25" customHeight="1">
      <c r="A329" s="2">
        <v>101476</v>
      </c>
      <c r="B329" s="2" t="s">
        <v>551</v>
      </c>
      <c r="C329" s="2">
        <v>2010</v>
      </c>
      <c r="D329" s="2" t="s">
        <v>224</v>
      </c>
      <c r="E329" s="207">
        <v>40543</v>
      </c>
      <c r="F329" s="2">
        <v>687</v>
      </c>
      <c r="G329" s="2">
        <v>449</v>
      </c>
      <c r="H329" s="208">
        <v>78726</v>
      </c>
      <c r="I329" s="208">
        <v>82431</v>
      </c>
      <c r="J329" s="2"/>
    </row>
    <row r="330" spans="1:10" ht="11.25" customHeight="1">
      <c r="A330" s="2">
        <v>106076</v>
      </c>
      <c r="B330" s="2" t="s">
        <v>552</v>
      </c>
      <c r="C330" s="2">
        <v>2010</v>
      </c>
      <c r="D330" s="2" t="s">
        <v>224</v>
      </c>
      <c r="E330" s="207">
        <v>40543</v>
      </c>
      <c r="F330" s="2">
        <v>400</v>
      </c>
      <c r="G330" s="2">
        <v>54</v>
      </c>
      <c r="H330" s="208">
        <v>43773</v>
      </c>
      <c r="I330" s="208">
        <v>48712</v>
      </c>
      <c r="J330" s="2"/>
    </row>
    <row r="331" spans="1:10" ht="11.25" customHeight="1">
      <c r="A331" s="2">
        <v>101386</v>
      </c>
      <c r="B331" s="2" t="s">
        <v>553</v>
      </c>
      <c r="C331" s="2">
        <v>2010</v>
      </c>
      <c r="D331" s="2" t="s">
        <v>224</v>
      </c>
      <c r="E331" s="207">
        <v>40543</v>
      </c>
      <c r="F331" s="2">
        <v>157</v>
      </c>
      <c r="G331" s="2">
        <v>76</v>
      </c>
      <c r="H331" s="208">
        <v>33172</v>
      </c>
      <c r="I331" s="208">
        <v>33172</v>
      </c>
      <c r="J331" s="2"/>
    </row>
    <row r="332" spans="1:10" ht="11.25" customHeight="1">
      <c r="A332" s="2">
        <v>111914</v>
      </c>
      <c r="B332" s="2" t="s">
        <v>554</v>
      </c>
      <c r="C332" s="2">
        <v>2010</v>
      </c>
      <c r="D332" s="2" t="s">
        <v>224</v>
      </c>
      <c r="E332" s="207">
        <v>40543</v>
      </c>
      <c r="F332" s="2">
        <v>76</v>
      </c>
      <c r="G332" s="2">
        <v>43</v>
      </c>
      <c r="H332" s="208">
        <v>4670</v>
      </c>
      <c r="I332" s="208">
        <v>4670</v>
      </c>
      <c r="J332" s="2"/>
    </row>
    <row r="333" spans="1:10" ht="11.25" customHeight="1">
      <c r="A333" s="2">
        <v>100381</v>
      </c>
      <c r="B333" s="2" t="s">
        <v>555</v>
      </c>
      <c r="C333" s="2">
        <v>2010</v>
      </c>
      <c r="D333" s="2" t="s">
        <v>224</v>
      </c>
      <c r="E333" s="207">
        <v>40543</v>
      </c>
      <c r="F333" s="2">
        <v>136</v>
      </c>
      <c r="G333" s="2">
        <v>69</v>
      </c>
      <c r="H333" s="208">
        <v>31840</v>
      </c>
      <c r="I333" s="208">
        <v>31840</v>
      </c>
      <c r="J333" s="2"/>
    </row>
    <row r="334" spans="1:10" ht="11.25" customHeight="1">
      <c r="A334" s="2">
        <v>106061</v>
      </c>
      <c r="B334" s="2" t="s">
        <v>556</v>
      </c>
      <c r="C334" s="2">
        <v>2010</v>
      </c>
      <c r="D334" s="2" t="s">
        <v>224</v>
      </c>
      <c r="E334" s="207">
        <v>40543</v>
      </c>
      <c r="F334" s="2">
        <v>13</v>
      </c>
      <c r="G334" s="2">
        <v>7</v>
      </c>
      <c r="H334" s="208">
        <v>1558</v>
      </c>
      <c r="I334" s="208">
        <v>1653</v>
      </c>
      <c r="J334" s="2"/>
    </row>
    <row r="335" spans="1:10" ht="11.25" customHeight="1">
      <c r="A335" s="2">
        <v>112658</v>
      </c>
      <c r="B335" s="2" t="s">
        <v>557</v>
      </c>
      <c r="C335" s="2">
        <v>2010</v>
      </c>
      <c r="D335" s="2" t="s">
        <v>224</v>
      </c>
      <c r="E335" s="207">
        <v>40543</v>
      </c>
      <c r="F335" s="2">
        <v>17</v>
      </c>
      <c r="G335" s="2">
        <v>1</v>
      </c>
      <c r="H335" s="208">
        <v>1552</v>
      </c>
      <c r="I335" s="208">
        <v>2981</v>
      </c>
      <c r="J335" s="2"/>
    </row>
    <row r="336" spans="1:10" ht="11.25" customHeight="1">
      <c r="A336" s="2">
        <v>101551</v>
      </c>
      <c r="B336" s="2" t="s">
        <v>558</v>
      </c>
      <c r="C336" s="2">
        <v>2010</v>
      </c>
      <c r="D336" s="2" t="s">
        <v>224</v>
      </c>
      <c r="E336" s="207">
        <v>40543</v>
      </c>
      <c r="F336" s="2">
        <v>76</v>
      </c>
      <c r="G336" s="2">
        <v>22</v>
      </c>
      <c r="H336" s="208">
        <v>5882</v>
      </c>
      <c r="I336" s="208">
        <v>6002</v>
      </c>
      <c r="J336" s="2"/>
    </row>
    <row r="337" spans="1:10" ht="11.25" customHeight="1">
      <c r="A337" s="2">
        <v>101846</v>
      </c>
      <c r="B337" s="2" t="s">
        <v>559</v>
      </c>
      <c r="C337" s="2">
        <v>2010</v>
      </c>
      <c r="D337" s="2" t="s">
        <v>224</v>
      </c>
      <c r="E337" s="207">
        <v>40543</v>
      </c>
      <c r="F337" s="2">
        <v>37</v>
      </c>
      <c r="G337" s="2">
        <v>5</v>
      </c>
      <c r="H337" s="208">
        <v>2109</v>
      </c>
      <c r="I337" s="208">
        <v>2109</v>
      </c>
      <c r="J337" s="2"/>
    </row>
    <row r="338" spans="1:10" ht="11.25" customHeight="1">
      <c r="A338" s="2">
        <v>101658</v>
      </c>
      <c r="B338" s="2" t="s">
        <v>560</v>
      </c>
      <c r="C338" s="2">
        <v>2010</v>
      </c>
      <c r="D338" s="2" t="s">
        <v>224</v>
      </c>
      <c r="E338" s="207">
        <v>40543</v>
      </c>
      <c r="F338" s="2">
        <v>106</v>
      </c>
      <c r="G338" s="2">
        <v>19</v>
      </c>
      <c r="H338" s="208">
        <v>5383</v>
      </c>
      <c r="I338" s="208">
        <v>5383</v>
      </c>
      <c r="J338" s="2"/>
    </row>
    <row r="339" spans="1:10" ht="11.25" customHeight="1">
      <c r="A339" s="2">
        <v>101409</v>
      </c>
      <c r="B339" s="2" t="s">
        <v>561</v>
      </c>
      <c r="C339" s="2">
        <v>2010</v>
      </c>
      <c r="D339" s="2" t="s">
        <v>224</v>
      </c>
      <c r="E339" s="207">
        <v>40543</v>
      </c>
      <c r="F339" s="2">
        <v>295</v>
      </c>
      <c r="G339" s="2">
        <v>70</v>
      </c>
      <c r="H339" s="208">
        <v>21632</v>
      </c>
      <c r="I339" s="208">
        <v>21632</v>
      </c>
      <c r="J339" s="2"/>
    </row>
    <row r="340" spans="1:10" ht="11.25" customHeight="1">
      <c r="A340" s="2">
        <v>101610</v>
      </c>
      <c r="B340" s="2" t="s">
        <v>562</v>
      </c>
      <c r="C340" s="2">
        <v>2010</v>
      </c>
      <c r="D340" s="2" t="s">
        <v>224</v>
      </c>
      <c r="E340" s="207">
        <v>40543</v>
      </c>
      <c r="F340" s="2">
        <v>16</v>
      </c>
      <c r="G340" s="2">
        <v>3</v>
      </c>
      <c r="H340" s="208">
        <v>1943</v>
      </c>
      <c r="I340" s="208">
        <v>1943</v>
      </c>
      <c r="J340" s="2"/>
    </row>
    <row r="341" spans="1:10" ht="11.25" customHeight="1">
      <c r="A341" s="2">
        <v>111781</v>
      </c>
      <c r="B341" s="2" t="s">
        <v>563</v>
      </c>
      <c r="C341" s="2">
        <v>2010</v>
      </c>
      <c r="D341" s="2" t="s">
        <v>224</v>
      </c>
      <c r="E341" s="207">
        <v>40543</v>
      </c>
      <c r="F341" s="2">
        <v>80</v>
      </c>
      <c r="G341" s="2">
        <v>25</v>
      </c>
      <c r="H341" s="208">
        <v>11276</v>
      </c>
      <c r="I341" s="208">
        <v>11276</v>
      </c>
      <c r="J341" s="2"/>
    </row>
    <row r="342" spans="1:10" ht="11.25" customHeight="1">
      <c r="A342" s="2">
        <v>102159</v>
      </c>
      <c r="B342" s="2" t="s">
        <v>564</v>
      </c>
      <c r="C342" s="2">
        <v>2010</v>
      </c>
      <c r="D342" s="2" t="s">
        <v>224</v>
      </c>
      <c r="E342" s="207">
        <v>40543</v>
      </c>
      <c r="F342" s="2">
        <v>24</v>
      </c>
      <c r="H342" s="208">
        <v>3100</v>
      </c>
      <c r="I342" s="208">
        <v>3100</v>
      </c>
      <c r="J342" s="2"/>
    </row>
    <row r="343" spans="1:10" ht="11.25" customHeight="1">
      <c r="A343" s="2">
        <v>101651</v>
      </c>
      <c r="B343" s="2" t="s">
        <v>565</v>
      </c>
      <c r="C343" s="2">
        <v>2010</v>
      </c>
      <c r="D343" s="2" t="s">
        <v>224</v>
      </c>
      <c r="E343" s="207">
        <v>40543</v>
      </c>
      <c r="F343" s="2">
        <v>80</v>
      </c>
      <c r="H343" s="208">
        <v>13988</v>
      </c>
      <c r="I343" s="208">
        <v>13988</v>
      </c>
      <c r="J343" s="2"/>
    </row>
    <row r="344" spans="1:10" ht="11.25" customHeight="1">
      <c r="A344" s="2">
        <v>102011</v>
      </c>
      <c r="B344" s="2" t="s">
        <v>566</v>
      </c>
      <c r="C344" s="2">
        <v>2010</v>
      </c>
      <c r="D344" s="2" t="s">
        <v>224</v>
      </c>
      <c r="E344" s="207">
        <v>40543</v>
      </c>
      <c r="F344" s="2">
        <v>63</v>
      </c>
      <c r="H344" s="208">
        <v>10948</v>
      </c>
      <c r="I344" s="208">
        <v>10948</v>
      </c>
      <c r="J344" s="2"/>
    </row>
    <row r="345" spans="1:10" ht="11.25" customHeight="1">
      <c r="A345" s="2">
        <v>102097</v>
      </c>
      <c r="B345" s="2" t="s">
        <v>567</v>
      </c>
      <c r="C345" s="2">
        <v>2010</v>
      </c>
      <c r="D345" s="2" t="s">
        <v>224</v>
      </c>
      <c r="E345" s="207">
        <v>40543</v>
      </c>
      <c r="F345" s="2">
        <v>33</v>
      </c>
      <c r="G345" s="2">
        <v>10</v>
      </c>
      <c r="H345" s="208">
        <v>3046</v>
      </c>
      <c r="I345" s="208">
        <v>3350</v>
      </c>
      <c r="J345" s="2"/>
    </row>
    <row r="346" spans="1:10" ht="11.25" customHeight="1">
      <c r="A346" s="2">
        <v>102751</v>
      </c>
      <c r="B346" s="2" t="s">
        <v>568</v>
      </c>
      <c r="C346" s="2">
        <v>2010</v>
      </c>
      <c r="D346" s="2" t="s">
        <v>224</v>
      </c>
      <c r="E346" s="207">
        <v>40543</v>
      </c>
      <c r="F346" s="2">
        <v>105</v>
      </c>
      <c r="H346" s="208">
        <v>15313</v>
      </c>
      <c r="I346" s="208">
        <v>15313</v>
      </c>
      <c r="J346" s="2"/>
    </row>
    <row r="347" spans="1:10" ht="11.25" customHeight="1">
      <c r="A347" s="2">
        <v>100210</v>
      </c>
      <c r="B347" s="2" t="s">
        <v>569</v>
      </c>
      <c r="C347" s="2">
        <v>2010</v>
      </c>
      <c r="D347" s="2" t="s">
        <v>224</v>
      </c>
      <c r="E347" s="207">
        <v>40543</v>
      </c>
      <c r="F347" s="2">
        <v>149</v>
      </c>
      <c r="H347" s="208">
        <v>13253</v>
      </c>
      <c r="I347" s="208">
        <v>13253</v>
      </c>
      <c r="J347" s="2"/>
    </row>
    <row r="348" spans="1:10" ht="11.25" customHeight="1">
      <c r="A348" s="2">
        <v>102160</v>
      </c>
      <c r="B348" s="2" t="s">
        <v>570</v>
      </c>
      <c r="C348" s="2">
        <v>2010</v>
      </c>
      <c r="D348" s="2" t="s">
        <v>224</v>
      </c>
      <c r="E348" s="207">
        <v>40543</v>
      </c>
      <c r="F348" s="2">
        <v>195</v>
      </c>
      <c r="H348" s="208">
        <v>28211</v>
      </c>
      <c r="I348" s="208">
        <v>28211</v>
      </c>
      <c r="J348" s="2"/>
    </row>
    <row r="349" spans="1:10" ht="11.25" customHeight="1">
      <c r="A349" s="2">
        <v>100614</v>
      </c>
      <c r="B349" s="2" t="s">
        <v>571</v>
      </c>
      <c r="C349" s="2">
        <v>2010</v>
      </c>
      <c r="D349" s="2" t="s">
        <v>224</v>
      </c>
      <c r="E349" s="207">
        <v>40543</v>
      </c>
      <c r="F349" s="2">
        <v>90</v>
      </c>
      <c r="G349" s="2">
        <v>32</v>
      </c>
      <c r="H349" s="208">
        <v>11668</v>
      </c>
      <c r="I349" s="208">
        <v>13364</v>
      </c>
      <c r="J349" s="2"/>
    </row>
    <row r="350" spans="1:10" ht="11.25" customHeight="1">
      <c r="A350" s="2">
        <v>102158</v>
      </c>
      <c r="B350" s="2" t="s">
        <v>572</v>
      </c>
      <c r="C350" s="2">
        <v>2010</v>
      </c>
      <c r="D350" s="2" t="s">
        <v>224</v>
      </c>
      <c r="E350" s="207">
        <v>40543</v>
      </c>
      <c r="F350" s="2">
        <v>95</v>
      </c>
      <c r="H350" s="208">
        <v>9098</v>
      </c>
      <c r="I350" s="208">
        <v>9098</v>
      </c>
      <c r="J350" s="2"/>
    </row>
    <row r="351" spans="1:10" ht="11.25" customHeight="1">
      <c r="A351" s="2">
        <v>104389</v>
      </c>
      <c r="B351" s="2" t="s">
        <v>573</v>
      </c>
      <c r="C351" s="2">
        <v>2010</v>
      </c>
      <c r="D351" s="2" t="s">
        <v>224</v>
      </c>
      <c r="E351" s="207">
        <v>40543</v>
      </c>
      <c r="F351" s="2">
        <v>20</v>
      </c>
      <c r="G351" s="2">
        <v>7</v>
      </c>
      <c r="H351" s="208">
        <v>12305</v>
      </c>
      <c r="I351" s="208">
        <v>12305</v>
      </c>
      <c r="J351" s="2"/>
    </row>
    <row r="352" spans="1:10" ht="11.25" customHeight="1">
      <c r="A352" s="2">
        <v>101440</v>
      </c>
      <c r="B352" s="2" t="s">
        <v>574</v>
      </c>
      <c r="C352" s="2">
        <v>2010</v>
      </c>
      <c r="D352" s="2" t="s">
        <v>224</v>
      </c>
      <c r="E352" s="207">
        <v>40543</v>
      </c>
      <c r="F352" s="2">
        <v>301</v>
      </c>
      <c r="G352" s="2">
        <v>60</v>
      </c>
      <c r="H352" s="208">
        <v>27380</v>
      </c>
      <c r="I352" s="208">
        <v>29166</v>
      </c>
      <c r="J352" s="2"/>
    </row>
    <row r="353" spans="1:10" ht="11.25" customHeight="1">
      <c r="A353" s="2">
        <v>136004</v>
      </c>
      <c r="B353" s="2" t="s">
        <v>575</v>
      </c>
      <c r="C353" s="2">
        <v>2010</v>
      </c>
      <c r="D353" s="2" t="s">
        <v>224</v>
      </c>
      <c r="E353" s="207">
        <v>40543</v>
      </c>
      <c r="F353" s="2">
        <v>13</v>
      </c>
      <c r="G353" s="2">
        <v>2</v>
      </c>
      <c r="H353" s="208">
        <v>1212</v>
      </c>
      <c r="I353" s="208">
        <v>1594</v>
      </c>
      <c r="J353" s="2"/>
    </row>
    <row r="354" spans="1:10" ht="11.25" customHeight="1">
      <c r="A354" s="2">
        <v>106090</v>
      </c>
      <c r="B354" s="2" t="s">
        <v>576</v>
      </c>
      <c r="C354" s="2">
        <v>2010</v>
      </c>
      <c r="D354" s="2" t="s">
        <v>224</v>
      </c>
      <c r="E354" s="207">
        <v>40543</v>
      </c>
      <c r="F354" s="2">
        <v>23</v>
      </c>
      <c r="G354" s="2">
        <v>7</v>
      </c>
      <c r="H354" s="208">
        <v>1249</v>
      </c>
      <c r="I354" s="208">
        <v>2423</v>
      </c>
      <c r="J354" s="2"/>
    </row>
    <row r="355" spans="1:10" ht="11.25" customHeight="1">
      <c r="A355" s="2">
        <v>102278</v>
      </c>
      <c r="B355" s="2" t="s">
        <v>577</v>
      </c>
      <c r="C355" s="2">
        <v>2010</v>
      </c>
      <c r="D355" s="2" t="s">
        <v>224</v>
      </c>
      <c r="E355" s="207">
        <v>40543</v>
      </c>
      <c r="F355" s="2">
        <v>81</v>
      </c>
      <c r="G355" s="2">
        <v>43</v>
      </c>
      <c r="H355" s="208">
        <v>6360</v>
      </c>
      <c r="I355" s="208">
        <v>6666</v>
      </c>
      <c r="J355" s="2"/>
    </row>
    <row r="356" spans="1:10" ht="11.25" customHeight="1">
      <c r="A356" s="2">
        <v>101657</v>
      </c>
      <c r="B356" s="2" t="s">
        <v>578</v>
      </c>
      <c r="C356" s="2">
        <v>2010</v>
      </c>
      <c r="D356" s="2" t="s">
        <v>224</v>
      </c>
      <c r="E356" s="207">
        <v>40543</v>
      </c>
      <c r="J356" s="2"/>
    </row>
    <row r="357" spans="1:10" ht="11.25" customHeight="1">
      <c r="A357" s="2">
        <v>101426</v>
      </c>
      <c r="B357" s="2" t="s">
        <v>579</v>
      </c>
      <c r="C357" s="2">
        <v>2010</v>
      </c>
      <c r="D357" s="2" t="s">
        <v>224</v>
      </c>
      <c r="E357" s="207">
        <v>40543</v>
      </c>
      <c r="F357" s="2">
        <v>391</v>
      </c>
      <c r="H357" s="208">
        <v>20411</v>
      </c>
      <c r="J357" s="2"/>
    </row>
    <row r="358" spans="1:10" ht="11.25" customHeight="1">
      <c r="A358" s="2">
        <v>101404</v>
      </c>
      <c r="B358" s="2" t="s">
        <v>580</v>
      </c>
      <c r="C358" s="2">
        <v>2010</v>
      </c>
      <c r="D358" s="2" t="s">
        <v>224</v>
      </c>
      <c r="E358" s="207">
        <v>40543</v>
      </c>
      <c r="F358" s="2">
        <v>150</v>
      </c>
      <c r="G358" s="2">
        <v>37</v>
      </c>
      <c r="H358" s="208">
        <v>14881</v>
      </c>
      <c r="I358" s="208">
        <v>15222</v>
      </c>
      <c r="J358" s="2"/>
    </row>
    <row r="359" spans="1:10" ht="11.25" customHeight="1">
      <c r="A359" s="2">
        <v>102660</v>
      </c>
      <c r="B359" s="2" t="s">
        <v>581</v>
      </c>
      <c r="C359" s="2">
        <v>2010</v>
      </c>
      <c r="D359" s="2" t="s">
        <v>224</v>
      </c>
      <c r="E359" s="207">
        <v>40543</v>
      </c>
      <c r="F359" s="208">
        <v>1472</v>
      </c>
      <c r="G359" s="2">
        <v>669</v>
      </c>
      <c r="H359" s="208">
        <v>118789</v>
      </c>
      <c r="I359" s="208">
        <v>133642</v>
      </c>
      <c r="J359" s="2"/>
    </row>
    <row r="360" spans="1:10" ht="11.25" customHeight="1">
      <c r="A360" s="2">
        <v>102157</v>
      </c>
      <c r="B360" s="2" t="s">
        <v>582</v>
      </c>
      <c r="C360" s="2">
        <v>2010</v>
      </c>
      <c r="D360" s="2" t="s">
        <v>224</v>
      </c>
      <c r="E360" s="207">
        <v>40543</v>
      </c>
      <c r="F360" s="2">
        <v>396</v>
      </c>
      <c r="H360" s="208">
        <v>23370</v>
      </c>
      <c r="I360" s="208">
        <v>25107</v>
      </c>
      <c r="J360" s="2"/>
    </row>
    <row r="361" spans="1:10" ht="11.25" customHeight="1">
      <c r="A361" s="2">
        <v>101432</v>
      </c>
      <c r="B361" s="2" t="s">
        <v>583</v>
      </c>
      <c r="C361" s="2">
        <v>2010</v>
      </c>
      <c r="D361" s="2" t="s">
        <v>224</v>
      </c>
      <c r="E361" s="207">
        <v>40543</v>
      </c>
      <c r="F361" s="2">
        <v>570</v>
      </c>
      <c r="H361" s="208">
        <v>52369</v>
      </c>
      <c r="I361" s="208">
        <v>52844</v>
      </c>
      <c r="J361" s="2"/>
    </row>
    <row r="362" spans="1:10" ht="11.25" customHeight="1">
      <c r="A362" s="2">
        <v>101653</v>
      </c>
      <c r="B362" s="2" t="s">
        <v>584</v>
      </c>
      <c r="C362" s="2">
        <v>2010</v>
      </c>
      <c r="D362" s="2" t="s">
        <v>224</v>
      </c>
      <c r="E362" s="207">
        <v>40543</v>
      </c>
      <c r="F362" s="2">
        <v>82</v>
      </c>
      <c r="H362" s="208">
        <v>7107</v>
      </c>
      <c r="I362" s="208">
        <v>7121</v>
      </c>
      <c r="J362" s="2"/>
    </row>
    <row r="363" spans="1:10" ht="11.25" customHeight="1">
      <c r="A363" s="2">
        <v>101811</v>
      </c>
      <c r="B363" s="2" t="s">
        <v>585</v>
      </c>
      <c r="C363" s="2">
        <v>2010</v>
      </c>
      <c r="D363" s="2" t="s">
        <v>224</v>
      </c>
      <c r="E363" s="207">
        <v>40543</v>
      </c>
      <c r="F363" s="2">
        <v>184</v>
      </c>
      <c r="G363" s="2">
        <v>71</v>
      </c>
      <c r="H363" s="208">
        <v>25997</v>
      </c>
      <c r="I363" s="208">
        <v>25997</v>
      </c>
      <c r="J363" s="2"/>
    </row>
    <row r="364" spans="1:10" ht="11.25" customHeight="1">
      <c r="A364" s="2">
        <v>100490</v>
      </c>
      <c r="B364" s="2" t="s">
        <v>586</v>
      </c>
      <c r="C364" s="2">
        <v>2010</v>
      </c>
      <c r="D364" s="2" t="s">
        <v>224</v>
      </c>
      <c r="E364" s="207">
        <v>40543</v>
      </c>
      <c r="F364" s="2">
        <v>625</v>
      </c>
      <c r="G364" s="2">
        <v>272</v>
      </c>
      <c r="H364" s="208">
        <v>108375</v>
      </c>
      <c r="I364" s="208">
        <v>127451</v>
      </c>
      <c r="J364" s="2"/>
    </row>
    <row r="365" spans="1:10" ht="11.25" customHeight="1">
      <c r="A365" s="2">
        <v>100001</v>
      </c>
      <c r="B365" s="2" t="s">
        <v>587</v>
      </c>
      <c r="C365" s="2">
        <v>2010</v>
      </c>
      <c r="D365" s="2" t="s">
        <v>224</v>
      </c>
      <c r="E365" s="207">
        <v>40543</v>
      </c>
      <c r="F365" s="2">
        <v>329</v>
      </c>
      <c r="G365" s="2">
        <v>128</v>
      </c>
      <c r="H365" s="208">
        <v>22299</v>
      </c>
      <c r="I365" s="208">
        <v>22427</v>
      </c>
      <c r="J365" s="2"/>
    </row>
    <row r="366" spans="1:10" ht="11.25" customHeight="1">
      <c r="A366" s="2">
        <v>101853</v>
      </c>
      <c r="B366" s="2" t="s">
        <v>588</v>
      </c>
      <c r="C366" s="2">
        <v>2010</v>
      </c>
      <c r="D366" s="2" t="s">
        <v>224</v>
      </c>
      <c r="E366" s="207">
        <v>40543</v>
      </c>
      <c r="F366" s="2">
        <v>184</v>
      </c>
      <c r="G366" s="2">
        <v>110</v>
      </c>
      <c r="H366" s="208">
        <v>35820</v>
      </c>
      <c r="I366" s="208">
        <v>35820</v>
      </c>
      <c r="J366" s="2"/>
    </row>
    <row r="367" spans="1:10" ht="11.25" customHeight="1">
      <c r="A367" s="2">
        <v>100565</v>
      </c>
      <c r="B367" s="2" t="s">
        <v>589</v>
      </c>
      <c r="C367" s="2">
        <v>2010</v>
      </c>
      <c r="D367" s="2" t="s">
        <v>224</v>
      </c>
      <c r="E367" s="207">
        <v>40543</v>
      </c>
      <c r="F367" s="2">
        <v>513</v>
      </c>
      <c r="G367" s="2">
        <v>345</v>
      </c>
      <c r="H367" s="208">
        <v>93390</v>
      </c>
      <c r="I367" s="208">
        <v>116721</v>
      </c>
      <c r="J367" s="2"/>
    </row>
    <row r="368" spans="1:10" ht="11.25" customHeight="1">
      <c r="A368" s="2">
        <v>100459</v>
      </c>
      <c r="B368" s="2" t="s">
        <v>590</v>
      </c>
      <c r="C368" s="2">
        <v>2010</v>
      </c>
      <c r="D368" s="2" t="s">
        <v>224</v>
      </c>
      <c r="E368" s="207">
        <v>40543</v>
      </c>
      <c r="F368" s="208">
        <v>3108</v>
      </c>
      <c r="G368" s="208">
        <v>1739</v>
      </c>
      <c r="H368" s="208">
        <v>737826</v>
      </c>
      <c r="I368" s="208">
        <v>798799</v>
      </c>
      <c r="J368" s="2"/>
    </row>
    <row r="369" spans="1:10" ht="11.25" customHeight="1">
      <c r="A369" s="2">
        <v>101406</v>
      </c>
      <c r="B369" s="2" t="s">
        <v>591</v>
      </c>
      <c r="C369" s="2">
        <v>2010</v>
      </c>
      <c r="D369" s="2" t="s">
        <v>224</v>
      </c>
      <c r="E369" s="207">
        <v>40543</v>
      </c>
      <c r="F369" s="2">
        <v>110</v>
      </c>
      <c r="G369" s="2">
        <v>65</v>
      </c>
      <c r="H369" s="208">
        <v>8924</v>
      </c>
      <c r="I369" s="208">
        <v>8924</v>
      </c>
      <c r="J369" s="2"/>
    </row>
    <row r="370" spans="1:10" ht="11.25" customHeight="1">
      <c r="A370" s="2">
        <v>103697</v>
      </c>
      <c r="B370" s="2" t="s">
        <v>592</v>
      </c>
      <c r="C370" s="2">
        <v>2010</v>
      </c>
      <c r="D370" s="2" t="s">
        <v>224</v>
      </c>
      <c r="E370" s="207">
        <v>40543</v>
      </c>
      <c r="F370" s="2">
        <v>55</v>
      </c>
      <c r="G370" s="2">
        <v>24</v>
      </c>
      <c r="H370" s="208">
        <v>10342</v>
      </c>
      <c r="I370" s="208">
        <v>10342</v>
      </c>
      <c r="J370" s="2"/>
    </row>
    <row r="371" spans="1:10" ht="11.25" customHeight="1">
      <c r="A371" s="2">
        <v>102187</v>
      </c>
      <c r="B371" s="2" t="s">
        <v>593</v>
      </c>
      <c r="C371" s="2">
        <v>2010</v>
      </c>
      <c r="D371" s="2" t="s">
        <v>224</v>
      </c>
      <c r="E371" s="207">
        <v>40543</v>
      </c>
      <c r="F371" s="2">
        <v>345</v>
      </c>
      <c r="G371" s="2">
        <v>182</v>
      </c>
      <c r="H371" s="208">
        <v>37213</v>
      </c>
      <c r="I371" s="208">
        <v>38120</v>
      </c>
      <c r="J371" s="2"/>
    </row>
    <row r="372" spans="1:10" ht="11.25" customHeight="1">
      <c r="A372" s="2">
        <v>102246</v>
      </c>
      <c r="B372" s="2" t="s">
        <v>594</v>
      </c>
      <c r="C372" s="2">
        <v>2010</v>
      </c>
      <c r="D372" s="2" t="s">
        <v>224</v>
      </c>
      <c r="E372" s="207">
        <v>40543</v>
      </c>
      <c r="J372" s="2"/>
    </row>
    <row r="373" spans="1:10" ht="11.25" customHeight="1">
      <c r="A373" s="2">
        <v>101107</v>
      </c>
      <c r="B373" s="2" t="s">
        <v>595</v>
      </c>
      <c r="C373" s="2">
        <v>2010</v>
      </c>
      <c r="D373" s="2" t="s">
        <v>224</v>
      </c>
      <c r="E373" s="207">
        <v>40543</v>
      </c>
      <c r="F373" s="2">
        <v>106</v>
      </c>
      <c r="G373" s="2">
        <v>62</v>
      </c>
      <c r="H373" s="208">
        <v>6128</v>
      </c>
      <c r="I373" s="208">
        <v>6764</v>
      </c>
      <c r="J373" s="2"/>
    </row>
    <row r="374" spans="1:10" ht="11.25" customHeight="1">
      <c r="A374" s="2">
        <v>100744</v>
      </c>
      <c r="B374" s="2" t="s">
        <v>596</v>
      </c>
      <c r="C374" s="2">
        <v>2010</v>
      </c>
      <c r="D374" s="2" t="s">
        <v>224</v>
      </c>
      <c r="E374" s="207">
        <v>40543</v>
      </c>
      <c r="F374" s="2">
        <v>7</v>
      </c>
      <c r="G374" s="2">
        <v>2</v>
      </c>
      <c r="H374" s="2">
        <v>521</v>
      </c>
      <c r="I374" s="2">
        <v>521</v>
      </c>
      <c r="J374" s="2"/>
    </row>
    <row r="375" spans="1:10" ht="11.25" customHeight="1">
      <c r="A375" s="2">
        <v>102887</v>
      </c>
      <c r="B375" s="2" t="s">
        <v>597</v>
      </c>
      <c r="C375" s="2">
        <v>2010</v>
      </c>
      <c r="D375" s="2" t="s">
        <v>224</v>
      </c>
      <c r="E375" s="207">
        <v>40543</v>
      </c>
      <c r="F375" s="2">
        <v>12</v>
      </c>
      <c r="G375" s="2">
        <v>5</v>
      </c>
      <c r="H375" s="208">
        <v>1172</v>
      </c>
      <c r="I375" s="208">
        <v>1186</v>
      </c>
      <c r="J375" s="2"/>
    </row>
    <row r="376" spans="1:10" ht="11.25" customHeight="1">
      <c r="A376" s="2">
        <v>100716</v>
      </c>
      <c r="B376" s="2" t="s">
        <v>598</v>
      </c>
      <c r="C376" s="2">
        <v>2010</v>
      </c>
      <c r="D376" s="2" t="s">
        <v>224</v>
      </c>
      <c r="E376" s="207">
        <v>40543</v>
      </c>
      <c r="F376" s="208">
        <v>2393</v>
      </c>
      <c r="H376" s="208">
        <v>628814</v>
      </c>
      <c r="I376" s="208">
        <v>665080</v>
      </c>
      <c r="J376" s="2"/>
    </row>
    <row r="377" spans="1:10" ht="11.25" customHeight="1">
      <c r="A377" s="2">
        <v>101717</v>
      </c>
      <c r="B377" s="2" t="s">
        <v>599</v>
      </c>
      <c r="C377" s="2">
        <v>2010</v>
      </c>
      <c r="D377" s="2" t="s">
        <v>224</v>
      </c>
      <c r="E377" s="207">
        <v>40543</v>
      </c>
      <c r="F377" s="2">
        <v>22</v>
      </c>
      <c r="G377" s="2">
        <v>8</v>
      </c>
      <c r="H377" s="208">
        <v>1446</v>
      </c>
      <c r="I377" s="208">
        <v>1446</v>
      </c>
      <c r="J377" s="2"/>
    </row>
    <row r="378" spans="1:10" ht="11.25" customHeight="1">
      <c r="A378" s="2">
        <v>102126</v>
      </c>
      <c r="B378" s="2" t="s">
        <v>600</v>
      </c>
      <c r="C378" s="2">
        <v>2010</v>
      </c>
      <c r="D378" s="2" t="s">
        <v>224</v>
      </c>
      <c r="E378" s="207">
        <v>40543</v>
      </c>
      <c r="F378" s="2">
        <v>47</v>
      </c>
      <c r="G378" s="2">
        <v>17</v>
      </c>
      <c r="H378" s="208">
        <v>2764</v>
      </c>
      <c r="I378" s="208">
        <v>2784</v>
      </c>
      <c r="J378" s="2"/>
    </row>
    <row r="379" spans="1:10" ht="11.25" customHeight="1">
      <c r="A379" s="2">
        <v>100611</v>
      </c>
      <c r="B379" s="2" t="s">
        <v>601</v>
      </c>
      <c r="C379" s="2">
        <v>2010</v>
      </c>
      <c r="D379" s="2" t="s">
        <v>224</v>
      </c>
      <c r="E379" s="207">
        <v>40543</v>
      </c>
      <c r="F379" s="2">
        <v>586</v>
      </c>
      <c r="G379" s="2">
        <v>261</v>
      </c>
      <c r="H379" s="208">
        <v>49964</v>
      </c>
      <c r="I379" s="208">
        <v>49964</v>
      </c>
      <c r="J379" s="2"/>
    </row>
    <row r="380" spans="1:10" ht="11.25" customHeight="1">
      <c r="A380" s="2">
        <v>101400</v>
      </c>
      <c r="B380" s="2" t="s">
        <v>602</v>
      </c>
      <c r="C380" s="2">
        <v>2010</v>
      </c>
      <c r="D380" s="2" t="s">
        <v>224</v>
      </c>
      <c r="E380" s="207">
        <v>40543</v>
      </c>
      <c r="F380" s="2">
        <v>75</v>
      </c>
      <c r="G380" s="2">
        <v>27</v>
      </c>
      <c r="H380" s="208">
        <v>2203</v>
      </c>
      <c r="I380" s="208">
        <v>2203</v>
      </c>
      <c r="J380" s="2"/>
    </row>
    <row r="381" spans="1:10" ht="11.25" customHeight="1">
      <c r="A381" s="2">
        <v>104369</v>
      </c>
      <c r="B381" s="2" t="s">
        <v>603</v>
      </c>
      <c r="C381" s="2">
        <v>2010</v>
      </c>
      <c r="D381" s="2" t="s">
        <v>224</v>
      </c>
      <c r="E381" s="207">
        <v>40543</v>
      </c>
      <c r="F381" s="2">
        <v>14</v>
      </c>
      <c r="G381" s="2">
        <v>7</v>
      </c>
      <c r="H381" s="2">
        <v>994</v>
      </c>
      <c r="I381" s="208">
        <v>1027</v>
      </c>
      <c r="J381" s="2"/>
    </row>
    <row r="382" spans="1:10" ht="11.25" customHeight="1">
      <c r="A382" s="2">
        <v>102148</v>
      </c>
      <c r="B382" s="2" t="s">
        <v>604</v>
      </c>
      <c r="C382" s="2">
        <v>2010</v>
      </c>
      <c r="D382" s="2" t="s">
        <v>224</v>
      </c>
      <c r="E382" s="207">
        <v>40543</v>
      </c>
      <c r="F382" s="2">
        <v>714</v>
      </c>
      <c r="G382" s="2">
        <v>374</v>
      </c>
      <c r="H382" s="208">
        <v>77239</v>
      </c>
      <c r="I382" s="208">
        <v>77239</v>
      </c>
      <c r="J382" s="2"/>
    </row>
    <row r="383" spans="1:10" ht="11.25" customHeight="1">
      <c r="A383" s="2">
        <v>102868</v>
      </c>
      <c r="B383" s="2" t="s">
        <v>605</v>
      </c>
      <c r="C383" s="2">
        <v>2010</v>
      </c>
      <c r="D383" s="2" t="s">
        <v>224</v>
      </c>
      <c r="E383" s="207">
        <v>40543</v>
      </c>
      <c r="F383" s="2">
        <v>99</v>
      </c>
      <c r="G383" s="2">
        <v>63</v>
      </c>
      <c r="H383" s="208">
        <v>5435</v>
      </c>
      <c r="I383" s="208">
        <v>5435</v>
      </c>
      <c r="J383" s="2"/>
    </row>
    <row r="384" spans="1:10" ht="11.25" customHeight="1">
      <c r="A384" s="2">
        <v>100173</v>
      </c>
      <c r="B384" s="2" t="s">
        <v>606</v>
      </c>
      <c r="C384" s="2">
        <v>2010</v>
      </c>
      <c r="D384" s="2" t="s">
        <v>224</v>
      </c>
      <c r="E384" s="207">
        <v>40543</v>
      </c>
      <c r="F384" s="2">
        <v>362</v>
      </c>
      <c r="G384" s="2">
        <v>193</v>
      </c>
      <c r="H384" s="208">
        <v>43172</v>
      </c>
      <c r="I384" s="208">
        <v>47499</v>
      </c>
      <c r="J384" s="2"/>
    </row>
    <row r="385" spans="1:10" ht="11.25" customHeight="1">
      <c r="A385" s="2">
        <v>101199</v>
      </c>
      <c r="B385" s="2" t="s">
        <v>607</v>
      </c>
      <c r="C385" s="2">
        <v>2010</v>
      </c>
      <c r="D385" s="2" t="s">
        <v>224</v>
      </c>
      <c r="E385" s="207">
        <v>40633</v>
      </c>
      <c r="F385" s="2">
        <v>151</v>
      </c>
      <c r="G385" s="2">
        <v>71</v>
      </c>
      <c r="H385" s="208">
        <v>32503</v>
      </c>
      <c r="I385" s="208">
        <v>46879</v>
      </c>
      <c r="J385" s="2"/>
    </row>
    <row r="386" spans="1:10" ht="11.25" customHeight="1">
      <c r="A386" s="2">
        <v>103698</v>
      </c>
      <c r="B386" s="2" t="s">
        <v>608</v>
      </c>
      <c r="C386" s="2">
        <v>2010</v>
      </c>
      <c r="D386" s="2" t="s">
        <v>224</v>
      </c>
      <c r="E386" s="207">
        <v>40543</v>
      </c>
      <c r="F386" s="2">
        <v>705</v>
      </c>
      <c r="G386" s="2">
        <v>154</v>
      </c>
      <c r="H386" s="208">
        <v>93416</v>
      </c>
      <c r="I386" s="208">
        <v>120742</v>
      </c>
      <c r="J386" s="2"/>
    </row>
    <row r="387" spans="1:10" ht="11.25" customHeight="1">
      <c r="A387" s="2">
        <v>133611</v>
      </c>
      <c r="B387" s="2" t="s">
        <v>609</v>
      </c>
      <c r="C387" s="2">
        <v>2010</v>
      </c>
      <c r="D387" s="2" t="s">
        <v>224</v>
      </c>
      <c r="E387" s="207">
        <v>40543</v>
      </c>
      <c r="F387" s="2">
        <v>45</v>
      </c>
      <c r="G387" s="2">
        <v>14</v>
      </c>
      <c r="H387" s="2">
        <v>944</v>
      </c>
      <c r="I387" s="2">
        <v>944</v>
      </c>
      <c r="J387" s="2"/>
    </row>
    <row r="388" spans="1:10" ht="11.25" customHeight="1">
      <c r="A388" s="2">
        <v>102554</v>
      </c>
      <c r="B388" s="2" t="s">
        <v>610</v>
      </c>
      <c r="C388" s="2">
        <v>2010</v>
      </c>
      <c r="D388" s="2" t="s">
        <v>224</v>
      </c>
      <c r="E388" s="207">
        <v>40543</v>
      </c>
      <c r="F388" s="2">
        <v>122</v>
      </c>
      <c r="G388" s="2">
        <v>57</v>
      </c>
      <c r="H388" s="208">
        <v>25888</v>
      </c>
      <c r="I388" s="208">
        <v>27628</v>
      </c>
      <c r="J388" s="2"/>
    </row>
    <row r="389" spans="1:10" ht="11.25" customHeight="1">
      <c r="A389" s="2">
        <v>100649</v>
      </c>
      <c r="B389" s="2" t="s">
        <v>611</v>
      </c>
      <c r="C389" s="2">
        <v>2010</v>
      </c>
      <c r="D389" s="2" t="s">
        <v>224</v>
      </c>
      <c r="E389" s="207">
        <v>40543</v>
      </c>
      <c r="F389" s="2">
        <v>208</v>
      </c>
      <c r="G389" s="2">
        <v>79</v>
      </c>
      <c r="H389" s="208">
        <v>86959</v>
      </c>
      <c r="J389" s="2"/>
    </row>
    <row r="390" spans="1:10" ht="11.25" customHeight="1">
      <c r="A390" s="2">
        <v>100137</v>
      </c>
      <c r="B390" s="2" t="s">
        <v>612</v>
      </c>
      <c r="C390" s="2">
        <v>2010</v>
      </c>
      <c r="D390" s="2" t="s">
        <v>224</v>
      </c>
      <c r="E390" s="207">
        <v>40543</v>
      </c>
      <c r="F390" s="2">
        <v>43</v>
      </c>
      <c r="G390" s="2">
        <v>27</v>
      </c>
      <c r="H390" s="208">
        <v>13015</v>
      </c>
      <c r="I390" s="208">
        <v>13015</v>
      </c>
      <c r="J390" s="2"/>
    </row>
    <row r="391" spans="1:10" ht="11.25" customHeight="1">
      <c r="A391" s="2">
        <v>100772</v>
      </c>
      <c r="B391" s="2" t="s">
        <v>613</v>
      </c>
      <c r="C391" s="2">
        <v>2010</v>
      </c>
      <c r="D391" s="2" t="s">
        <v>224</v>
      </c>
      <c r="E391" s="207">
        <v>40543</v>
      </c>
      <c r="F391" s="2">
        <v>100</v>
      </c>
      <c r="G391" s="2">
        <v>41</v>
      </c>
      <c r="H391" s="208">
        <v>7511</v>
      </c>
      <c r="I391" s="208">
        <v>7511</v>
      </c>
      <c r="J391" s="2"/>
    </row>
    <row r="392" spans="1:10" ht="11.25" customHeight="1">
      <c r="A392" s="2">
        <v>101363</v>
      </c>
      <c r="B392" s="2" t="s">
        <v>614</v>
      </c>
      <c r="C392" s="2">
        <v>2010</v>
      </c>
      <c r="D392" s="2" t="s">
        <v>224</v>
      </c>
      <c r="E392" s="207">
        <v>40724</v>
      </c>
      <c r="H392" s="208">
        <v>13853</v>
      </c>
      <c r="J392" s="2"/>
    </row>
    <row r="393" spans="1:10" ht="11.25" customHeight="1">
      <c r="A393" s="2">
        <v>100790</v>
      </c>
      <c r="B393" s="2" t="s">
        <v>149</v>
      </c>
      <c r="C393" s="2">
        <v>2010</v>
      </c>
      <c r="D393" s="2" t="s">
        <v>224</v>
      </c>
      <c r="E393" s="207">
        <v>40375</v>
      </c>
      <c r="F393" s="2">
        <v>169</v>
      </c>
      <c r="G393" s="2">
        <v>110</v>
      </c>
      <c r="H393" s="208">
        <v>34980</v>
      </c>
      <c r="I393" s="208">
        <v>61984</v>
      </c>
      <c r="J393" s="2"/>
    </row>
    <row r="394" spans="1:10" ht="11.25" customHeight="1">
      <c r="A394" s="2">
        <v>100260</v>
      </c>
      <c r="B394" s="2" t="s">
        <v>615</v>
      </c>
      <c r="C394" s="2">
        <v>2010</v>
      </c>
      <c r="D394" s="2" t="s">
        <v>224</v>
      </c>
      <c r="E394" s="207">
        <v>40724</v>
      </c>
      <c r="F394" s="2">
        <v>569</v>
      </c>
      <c r="G394" s="2">
        <v>362</v>
      </c>
      <c r="H394" s="208">
        <v>124003</v>
      </c>
      <c r="I394" s="208">
        <v>124003</v>
      </c>
      <c r="J394" s="2"/>
    </row>
    <row r="395" spans="1:10" ht="11.25" customHeight="1">
      <c r="A395" s="2">
        <v>102308</v>
      </c>
      <c r="B395" s="2" t="s">
        <v>616</v>
      </c>
      <c r="C395" s="2">
        <v>2010</v>
      </c>
      <c r="D395" s="2" t="s">
        <v>224</v>
      </c>
      <c r="E395" s="207">
        <v>40724</v>
      </c>
      <c r="F395" s="2">
        <v>188</v>
      </c>
      <c r="G395" s="2">
        <v>145</v>
      </c>
      <c r="H395" s="208">
        <v>15666</v>
      </c>
      <c r="I395" s="208">
        <v>15666</v>
      </c>
      <c r="J395" s="2"/>
    </row>
    <row r="396" spans="1:10" ht="11.25" customHeight="1">
      <c r="A396" s="2">
        <v>101252</v>
      </c>
      <c r="B396" s="2" t="s">
        <v>617</v>
      </c>
      <c r="C396" s="2">
        <v>2010</v>
      </c>
      <c r="D396" s="2" t="s">
        <v>224</v>
      </c>
      <c r="E396" s="207">
        <v>40543</v>
      </c>
      <c r="F396" s="2">
        <v>11</v>
      </c>
      <c r="G396" s="2">
        <v>2</v>
      </c>
      <c r="H396" s="2">
        <v>253</v>
      </c>
      <c r="I396" s="2">
        <v>253</v>
      </c>
      <c r="J396" s="2"/>
    </row>
    <row r="397" spans="1:10" ht="11.25" customHeight="1">
      <c r="A397" s="2">
        <v>101878</v>
      </c>
      <c r="B397" s="2" t="s">
        <v>618</v>
      </c>
      <c r="C397" s="2">
        <v>2010</v>
      </c>
      <c r="D397" s="2" t="s">
        <v>224</v>
      </c>
      <c r="E397" s="207">
        <v>40543</v>
      </c>
      <c r="F397" s="2">
        <v>68</v>
      </c>
      <c r="G397" s="2">
        <v>35</v>
      </c>
      <c r="H397" s="208">
        <v>3192</v>
      </c>
      <c r="I397" s="208">
        <v>3192</v>
      </c>
      <c r="J397" s="2"/>
    </row>
    <row r="398" spans="1:10" ht="11.25" customHeight="1">
      <c r="A398" s="2">
        <v>102038</v>
      </c>
      <c r="B398" s="2" t="s">
        <v>619</v>
      </c>
      <c r="C398" s="2">
        <v>2010</v>
      </c>
      <c r="D398" s="2" t="s">
        <v>224</v>
      </c>
      <c r="E398" s="207">
        <v>40543</v>
      </c>
      <c r="F398" s="2">
        <v>19</v>
      </c>
      <c r="G398" s="2">
        <v>11</v>
      </c>
      <c r="H398" s="208">
        <v>1592</v>
      </c>
      <c r="I398" s="208">
        <v>1600</v>
      </c>
      <c r="J398" s="2"/>
    </row>
    <row r="399" spans="1:10" ht="11.25" customHeight="1">
      <c r="A399" s="2">
        <v>101377</v>
      </c>
      <c r="B399" s="2" t="s">
        <v>620</v>
      </c>
      <c r="C399" s="2">
        <v>2010</v>
      </c>
      <c r="D399" s="2" t="s">
        <v>224</v>
      </c>
      <c r="E399" s="207">
        <v>40543</v>
      </c>
      <c r="F399" s="2">
        <v>5</v>
      </c>
      <c r="G399" s="2">
        <v>3</v>
      </c>
      <c r="H399" s="2">
        <v>480</v>
      </c>
      <c r="I399" s="2">
        <v>480</v>
      </c>
      <c r="J399" s="2"/>
    </row>
    <row r="400" spans="1:10" ht="11.25" customHeight="1">
      <c r="A400" s="2">
        <v>101441</v>
      </c>
      <c r="B400" s="2" t="s">
        <v>621</v>
      </c>
      <c r="C400" s="2">
        <v>2010</v>
      </c>
      <c r="D400" s="2" t="s">
        <v>224</v>
      </c>
      <c r="E400" s="207">
        <v>40543</v>
      </c>
      <c r="F400" s="2">
        <v>163</v>
      </c>
      <c r="G400" s="2">
        <v>140</v>
      </c>
      <c r="H400" s="208">
        <v>44845</v>
      </c>
      <c r="I400" s="208">
        <v>44845</v>
      </c>
      <c r="J400" s="2"/>
    </row>
    <row r="401" spans="1:10" ht="11.25" customHeight="1">
      <c r="A401" s="2">
        <v>101226</v>
      </c>
      <c r="B401" s="2" t="s">
        <v>622</v>
      </c>
      <c r="C401" s="2">
        <v>2010</v>
      </c>
      <c r="D401" s="2" t="s">
        <v>224</v>
      </c>
      <c r="E401" s="207">
        <v>40543</v>
      </c>
      <c r="H401" s="208">
        <v>8572</v>
      </c>
      <c r="J401" s="2"/>
    </row>
    <row r="402" spans="1:10" ht="11.25" customHeight="1">
      <c r="A402" s="2">
        <v>104259</v>
      </c>
      <c r="B402" s="2" t="s">
        <v>623</v>
      </c>
      <c r="C402" s="2">
        <v>2010</v>
      </c>
      <c r="D402" s="2" t="s">
        <v>224</v>
      </c>
      <c r="E402" s="207">
        <v>40543</v>
      </c>
      <c r="F402" s="2">
        <v>174</v>
      </c>
      <c r="G402" s="2">
        <v>68</v>
      </c>
      <c r="H402" s="208">
        <v>12897</v>
      </c>
      <c r="I402" s="208">
        <v>12897</v>
      </c>
      <c r="J402" s="2"/>
    </row>
    <row r="403" spans="1:10" ht="11.25" customHeight="1">
      <c r="A403" s="2">
        <v>100563</v>
      </c>
      <c r="B403" s="2" t="s">
        <v>624</v>
      </c>
      <c r="C403" s="2">
        <v>2010</v>
      </c>
      <c r="D403" s="2" t="s">
        <v>224</v>
      </c>
      <c r="E403" s="207">
        <v>40543</v>
      </c>
      <c r="F403" s="2">
        <v>29</v>
      </c>
      <c r="G403" s="2">
        <v>15</v>
      </c>
      <c r="H403" s="208">
        <v>3866</v>
      </c>
      <c r="I403" s="208">
        <v>5514</v>
      </c>
      <c r="J403" s="2"/>
    </row>
    <row r="404" spans="1:10" ht="11.25" customHeight="1">
      <c r="A404" s="2">
        <v>100397</v>
      </c>
      <c r="B404" s="2" t="s">
        <v>625</v>
      </c>
      <c r="C404" s="2">
        <v>2010</v>
      </c>
      <c r="D404" s="2" t="s">
        <v>224</v>
      </c>
      <c r="E404" s="207">
        <v>40543</v>
      </c>
      <c r="F404" s="2">
        <v>185</v>
      </c>
      <c r="G404" s="2">
        <v>81</v>
      </c>
      <c r="H404" s="208">
        <v>36463</v>
      </c>
      <c r="I404" s="208">
        <v>37453</v>
      </c>
      <c r="J404" s="2"/>
    </row>
    <row r="405" spans="1:10" ht="11.25" customHeight="1">
      <c r="A405" s="2">
        <v>100492</v>
      </c>
      <c r="B405" s="2" t="s">
        <v>626</v>
      </c>
      <c r="C405" s="2">
        <v>2010</v>
      </c>
      <c r="D405" s="2" t="s">
        <v>224</v>
      </c>
      <c r="E405" s="207">
        <v>40543</v>
      </c>
      <c r="F405" s="2">
        <v>200</v>
      </c>
      <c r="G405" s="2">
        <v>80</v>
      </c>
      <c r="H405" s="208">
        <v>38145</v>
      </c>
      <c r="I405" s="208">
        <v>38145</v>
      </c>
      <c r="J405" s="2"/>
    </row>
    <row r="406" spans="1:10" ht="11.25" customHeight="1">
      <c r="A406" s="2">
        <v>102404</v>
      </c>
      <c r="B406" s="2" t="s">
        <v>627</v>
      </c>
      <c r="C406" s="2">
        <v>2010</v>
      </c>
      <c r="D406" s="2" t="s">
        <v>224</v>
      </c>
      <c r="E406" s="207">
        <v>40543</v>
      </c>
      <c r="F406" s="2">
        <v>53</v>
      </c>
      <c r="G406" s="2">
        <v>33</v>
      </c>
      <c r="H406" s="208">
        <v>13152</v>
      </c>
      <c r="I406" s="208">
        <v>13152</v>
      </c>
      <c r="J406" s="2"/>
    </row>
    <row r="407" spans="1:10" ht="11.25" customHeight="1">
      <c r="A407" s="2">
        <v>104504</v>
      </c>
      <c r="B407" s="2" t="s">
        <v>628</v>
      </c>
      <c r="C407" s="2">
        <v>2010</v>
      </c>
      <c r="D407" s="2" t="s">
        <v>224</v>
      </c>
      <c r="E407" s="207">
        <v>40543</v>
      </c>
      <c r="F407" s="2">
        <v>9</v>
      </c>
      <c r="G407" s="2">
        <v>4</v>
      </c>
      <c r="H407" s="2">
        <v>80</v>
      </c>
      <c r="I407" s="2">
        <v>80</v>
      </c>
      <c r="J407" s="2"/>
    </row>
    <row r="408" spans="1:10" ht="11.25" customHeight="1">
      <c r="A408" s="2">
        <v>101375</v>
      </c>
      <c r="B408" s="2" t="s">
        <v>629</v>
      </c>
      <c r="C408" s="2">
        <v>2010</v>
      </c>
      <c r="D408" s="2" t="s">
        <v>224</v>
      </c>
      <c r="E408" s="207">
        <v>40543</v>
      </c>
      <c r="F408" s="2">
        <v>12</v>
      </c>
      <c r="G408" s="2">
        <v>3</v>
      </c>
      <c r="H408" s="208">
        <v>1134</v>
      </c>
      <c r="I408" s="208">
        <v>1134</v>
      </c>
      <c r="J408" s="2"/>
    </row>
    <row r="409" spans="1:10" ht="11.25" customHeight="1">
      <c r="A409" s="2">
        <v>100641</v>
      </c>
      <c r="B409" s="2" t="s">
        <v>630</v>
      </c>
      <c r="C409" s="2">
        <v>2010</v>
      </c>
      <c r="D409" s="2" t="s">
        <v>224</v>
      </c>
      <c r="E409" s="207">
        <v>40543</v>
      </c>
      <c r="F409" s="2">
        <v>587</v>
      </c>
      <c r="G409" s="2">
        <v>409</v>
      </c>
      <c r="H409" s="208">
        <v>105691</v>
      </c>
      <c r="I409" s="208">
        <v>105691</v>
      </c>
      <c r="J409" s="2"/>
    </row>
    <row r="410" spans="1:10" ht="11.25" customHeight="1">
      <c r="A410" s="2">
        <v>100141</v>
      </c>
      <c r="B410" s="2" t="s">
        <v>631</v>
      </c>
      <c r="C410" s="2">
        <v>2010</v>
      </c>
      <c r="D410" s="2" t="s">
        <v>224</v>
      </c>
      <c r="E410" s="207">
        <v>40375</v>
      </c>
      <c r="F410" s="2">
        <v>135</v>
      </c>
      <c r="G410" s="2">
        <v>94</v>
      </c>
      <c r="H410" s="208">
        <v>39711</v>
      </c>
      <c r="I410" s="208">
        <v>39711</v>
      </c>
      <c r="J410" s="2"/>
    </row>
    <row r="411" spans="1:10" ht="11.25" customHeight="1">
      <c r="A411" s="2">
        <v>132282</v>
      </c>
      <c r="B411" s="2" t="s">
        <v>632</v>
      </c>
      <c r="C411" s="2">
        <v>2010</v>
      </c>
      <c r="D411" s="2" t="s">
        <v>224</v>
      </c>
      <c r="E411" s="207">
        <v>40543</v>
      </c>
      <c r="F411" s="2">
        <v>13</v>
      </c>
      <c r="G411" s="2">
        <v>4</v>
      </c>
      <c r="H411" s="2">
        <v>135</v>
      </c>
      <c r="J411" s="2"/>
    </row>
    <row r="412" spans="1:10" ht="11.25" customHeight="1">
      <c r="A412" s="2">
        <v>100423</v>
      </c>
      <c r="B412" s="2" t="s">
        <v>633</v>
      </c>
      <c r="C412" s="2">
        <v>2010</v>
      </c>
      <c r="D412" s="2" t="s">
        <v>224</v>
      </c>
      <c r="E412" s="207">
        <v>40543</v>
      </c>
      <c r="F412" s="2">
        <v>107</v>
      </c>
      <c r="G412" s="2">
        <v>45</v>
      </c>
      <c r="H412" s="208">
        <v>25459</v>
      </c>
      <c r="I412" s="208">
        <v>25459</v>
      </c>
      <c r="J412" s="2"/>
    </row>
    <row r="413" spans="1:10" ht="11.25" customHeight="1">
      <c r="A413" s="2">
        <v>100000</v>
      </c>
      <c r="B413" s="2" t="s">
        <v>634</v>
      </c>
      <c r="C413" s="2">
        <v>2010</v>
      </c>
      <c r="D413" s="2" t="s">
        <v>224</v>
      </c>
      <c r="E413" s="207">
        <v>40375</v>
      </c>
      <c r="F413" s="2">
        <v>135</v>
      </c>
      <c r="G413" s="2">
        <v>94</v>
      </c>
      <c r="H413" s="208">
        <v>39710</v>
      </c>
      <c r="I413" s="208">
        <v>39710</v>
      </c>
      <c r="J413" s="2"/>
    </row>
    <row r="414" spans="1:10" ht="11.25" customHeight="1">
      <c r="A414" s="2">
        <v>101411</v>
      </c>
      <c r="B414" s="2" t="s">
        <v>635</v>
      </c>
      <c r="C414" s="2">
        <v>2010</v>
      </c>
      <c r="D414" s="2" t="s">
        <v>224</v>
      </c>
      <c r="E414" s="207">
        <v>40543</v>
      </c>
      <c r="F414" s="2">
        <v>261</v>
      </c>
      <c r="G414" s="2">
        <v>136</v>
      </c>
      <c r="H414" s="208">
        <v>50856</v>
      </c>
      <c r="I414" s="208">
        <v>50856</v>
      </c>
      <c r="J414" s="2"/>
    </row>
    <row r="415" spans="1:10" ht="11.25" customHeight="1">
      <c r="A415" s="2">
        <v>100623</v>
      </c>
      <c r="B415" s="2" t="s">
        <v>636</v>
      </c>
      <c r="C415" s="2">
        <v>2010</v>
      </c>
      <c r="D415" s="2" t="s">
        <v>224</v>
      </c>
      <c r="E415" s="207">
        <v>40543</v>
      </c>
      <c r="F415" s="2">
        <v>220</v>
      </c>
      <c r="G415" s="2">
        <v>155</v>
      </c>
      <c r="H415" s="208">
        <v>44214</v>
      </c>
      <c r="I415" s="208">
        <v>44214</v>
      </c>
      <c r="J415" s="2"/>
    </row>
    <row r="416" spans="1:10" ht="11.25" customHeight="1">
      <c r="A416" s="2">
        <v>100270</v>
      </c>
      <c r="B416" s="2" t="s">
        <v>637</v>
      </c>
      <c r="C416" s="2">
        <v>2010</v>
      </c>
      <c r="D416" s="2" t="s">
        <v>224</v>
      </c>
      <c r="E416" s="207">
        <v>40543</v>
      </c>
      <c r="F416" s="2">
        <v>48</v>
      </c>
      <c r="G416" s="2">
        <v>22</v>
      </c>
      <c r="H416" s="208">
        <v>5920</v>
      </c>
      <c r="I416" s="208">
        <v>5920</v>
      </c>
      <c r="J416" s="2"/>
    </row>
    <row r="417" spans="1:10" ht="11.25" customHeight="1">
      <c r="A417" s="2">
        <v>102467</v>
      </c>
      <c r="B417" s="2" t="s">
        <v>638</v>
      </c>
      <c r="C417" s="2">
        <v>2010</v>
      </c>
      <c r="D417" s="2" t="s">
        <v>224</v>
      </c>
      <c r="E417" s="207">
        <v>40633</v>
      </c>
      <c r="J417" s="2"/>
    </row>
    <row r="418" spans="1:10" ht="11.25" customHeight="1">
      <c r="A418" s="2">
        <v>114954</v>
      </c>
      <c r="B418" s="2" t="s">
        <v>639</v>
      </c>
      <c r="C418" s="2">
        <v>2010</v>
      </c>
      <c r="D418" s="2" t="s">
        <v>224</v>
      </c>
      <c r="E418" s="207">
        <v>40633</v>
      </c>
      <c r="F418" s="2">
        <v>167</v>
      </c>
      <c r="G418" s="2">
        <v>98</v>
      </c>
      <c r="H418" s="208">
        <v>34715</v>
      </c>
      <c r="I418" s="208">
        <v>34715</v>
      </c>
      <c r="J418" s="2"/>
    </row>
    <row r="419" spans="1:10" ht="11.25" customHeight="1">
      <c r="A419" s="2">
        <v>101270</v>
      </c>
      <c r="B419" s="2" t="s">
        <v>640</v>
      </c>
      <c r="C419" s="2">
        <v>2010</v>
      </c>
      <c r="D419" s="2" t="s">
        <v>224</v>
      </c>
      <c r="E419" s="207">
        <v>40543</v>
      </c>
      <c r="F419" s="2">
        <v>23</v>
      </c>
      <c r="G419" s="2">
        <v>11</v>
      </c>
      <c r="H419" s="208">
        <v>7440</v>
      </c>
      <c r="I419" s="208">
        <v>8817</v>
      </c>
      <c r="J419" s="2"/>
    </row>
    <row r="420" spans="1:10" ht="11.25" customHeight="1">
      <c r="A420" s="2">
        <v>102183</v>
      </c>
      <c r="B420" s="2" t="s">
        <v>641</v>
      </c>
      <c r="C420" s="2">
        <v>2010</v>
      </c>
      <c r="D420" s="2" t="s">
        <v>224</v>
      </c>
      <c r="E420" s="207">
        <v>40543</v>
      </c>
      <c r="F420" s="2">
        <v>35</v>
      </c>
      <c r="G420" s="2">
        <v>19</v>
      </c>
      <c r="H420" s="2">
        <v>805</v>
      </c>
      <c r="I420" s="2">
        <v>805</v>
      </c>
      <c r="J420" s="2"/>
    </row>
    <row r="421" spans="1:10" ht="11.25" customHeight="1">
      <c r="A421" s="2">
        <v>101857</v>
      </c>
      <c r="B421" s="2" t="s">
        <v>642</v>
      </c>
      <c r="C421" s="2">
        <v>2010</v>
      </c>
      <c r="D421" s="2" t="s">
        <v>224</v>
      </c>
      <c r="E421" s="207">
        <v>40543</v>
      </c>
      <c r="F421" s="2">
        <v>21</v>
      </c>
      <c r="G421" s="2">
        <v>9</v>
      </c>
      <c r="H421" s="208">
        <v>3440</v>
      </c>
      <c r="I421" s="208">
        <v>3440</v>
      </c>
      <c r="J421" s="2"/>
    </row>
    <row r="422" spans="1:10" ht="11.25" customHeight="1">
      <c r="A422" s="2">
        <v>104249</v>
      </c>
      <c r="B422" s="2" t="s">
        <v>643</v>
      </c>
      <c r="C422" s="2">
        <v>2010</v>
      </c>
      <c r="D422" s="2" t="s">
        <v>224</v>
      </c>
      <c r="E422" s="207">
        <v>40543</v>
      </c>
      <c r="F422" s="2">
        <v>4</v>
      </c>
      <c r="G422" s="2">
        <v>1</v>
      </c>
      <c r="H422" s="2">
        <v>198</v>
      </c>
      <c r="I422" s="2">
        <v>250</v>
      </c>
      <c r="J422" s="2"/>
    </row>
    <row r="423" spans="1:10" ht="11.25" customHeight="1">
      <c r="A423" s="2">
        <v>102042</v>
      </c>
      <c r="B423" s="2" t="s">
        <v>644</v>
      </c>
      <c r="C423" s="2">
        <v>2010</v>
      </c>
      <c r="D423" s="2" t="s">
        <v>224</v>
      </c>
      <c r="E423" s="207">
        <v>40724</v>
      </c>
      <c r="F423" s="2">
        <v>664</v>
      </c>
      <c r="G423" s="2">
        <v>426</v>
      </c>
      <c r="H423" s="208">
        <v>102613</v>
      </c>
      <c r="I423" s="208">
        <v>102613</v>
      </c>
      <c r="J423" s="2"/>
    </row>
    <row r="424" spans="1:10" ht="11.25" customHeight="1">
      <c r="A424" s="2">
        <v>100444</v>
      </c>
      <c r="B424" s="2" t="s">
        <v>645</v>
      </c>
      <c r="C424" s="2">
        <v>2010</v>
      </c>
      <c r="D424" s="2" t="s">
        <v>224</v>
      </c>
      <c r="E424" s="207">
        <v>40543</v>
      </c>
      <c r="F424" s="2">
        <v>196</v>
      </c>
      <c r="G424" s="2">
        <v>127</v>
      </c>
      <c r="H424" s="208">
        <v>55691</v>
      </c>
      <c r="I424" s="208">
        <v>55691</v>
      </c>
      <c r="J424" s="2"/>
    </row>
    <row r="425" spans="1:10" ht="11.25" customHeight="1">
      <c r="A425" s="2">
        <v>101830</v>
      </c>
      <c r="B425" s="2" t="s">
        <v>646</v>
      </c>
      <c r="C425" s="2">
        <v>2010</v>
      </c>
      <c r="D425" s="2" t="s">
        <v>224</v>
      </c>
      <c r="E425" s="207">
        <v>40543</v>
      </c>
      <c r="F425" s="2">
        <v>66</v>
      </c>
      <c r="G425" s="2">
        <v>23</v>
      </c>
      <c r="H425" s="208">
        <v>15839</v>
      </c>
      <c r="I425" s="208">
        <v>15839</v>
      </c>
      <c r="J425" s="2"/>
    </row>
    <row r="426" spans="1:10" ht="11.25" customHeight="1">
      <c r="A426" s="2">
        <v>104948</v>
      </c>
      <c r="B426" s="2" t="s">
        <v>647</v>
      </c>
      <c r="C426" s="2">
        <v>2010</v>
      </c>
      <c r="D426" s="2" t="s">
        <v>224</v>
      </c>
      <c r="E426" s="207">
        <v>40543</v>
      </c>
      <c r="F426" s="2">
        <v>10</v>
      </c>
      <c r="G426" s="2">
        <v>4</v>
      </c>
      <c r="H426" s="208">
        <v>1233</v>
      </c>
      <c r="I426" s="208">
        <v>1233</v>
      </c>
      <c r="J426" s="2"/>
    </row>
    <row r="427" spans="1:10" ht="11.25" customHeight="1">
      <c r="A427" s="2">
        <v>102659</v>
      </c>
      <c r="B427" s="2" t="s">
        <v>648</v>
      </c>
      <c r="C427" s="2">
        <v>2010</v>
      </c>
      <c r="D427" s="2" t="s">
        <v>224</v>
      </c>
      <c r="E427" s="207">
        <v>40543</v>
      </c>
      <c r="J427" s="2"/>
    </row>
    <row r="428" spans="1:10" ht="11.25" customHeight="1">
      <c r="A428" s="2">
        <v>104935</v>
      </c>
      <c r="B428" s="2" t="s">
        <v>649</v>
      </c>
      <c r="C428" s="2">
        <v>2010</v>
      </c>
      <c r="D428" s="2" t="s">
        <v>224</v>
      </c>
      <c r="E428" s="207">
        <v>40543</v>
      </c>
      <c r="F428" s="2">
        <v>23</v>
      </c>
      <c r="G428" s="2">
        <v>5</v>
      </c>
      <c r="H428" s="2">
        <v>367</v>
      </c>
      <c r="I428" s="208">
        <v>1021</v>
      </c>
      <c r="J428" s="2"/>
    </row>
    <row r="429" spans="1:10" ht="11.25" customHeight="1">
      <c r="A429" s="2">
        <v>106075</v>
      </c>
      <c r="B429" s="2" t="s">
        <v>650</v>
      </c>
      <c r="C429" s="2">
        <v>2010</v>
      </c>
      <c r="D429" s="2" t="s">
        <v>224</v>
      </c>
      <c r="E429" s="207">
        <v>40543</v>
      </c>
      <c r="F429" s="2">
        <v>169</v>
      </c>
      <c r="G429" s="2">
        <v>46</v>
      </c>
      <c r="H429" s="208">
        <v>7437</v>
      </c>
      <c r="I429" s="208">
        <v>7437</v>
      </c>
      <c r="J429" s="2"/>
    </row>
    <row r="430" spans="1:10" ht="11.25" customHeight="1">
      <c r="A430" s="2">
        <v>120101</v>
      </c>
      <c r="B430" s="2" t="s">
        <v>651</v>
      </c>
      <c r="C430" s="2">
        <v>2010</v>
      </c>
      <c r="D430" s="2" t="s">
        <v>224</v>
      </c>
      <c r="E430" s="207">
        <v>40543</v>
      </c>
      <c r="F430" s="2">
        <v>88</v>
      </c>
      <c r="G430" s="2">
        <v>37</v>
      </c>
      <c r="H430" s="208">
        <v>11734</v>
      </c>
      <c r="I430" s="208">
        <v>11734</v>
      </c>
      <c r="J430" s="2"/>
    </row>
    <row r="431" spans="1:10" ht="11.25" customHeight="1">
      <c r="A431" s="2">
        <v>100360</v>
      </c>
      <c r="B431" s="2" t="s">
        <v>652</v>
      </c>
      <c r="C431" s="2">
        <v>2010</v>
      </c>
      <c r="D431" s="2" t="s">
        <v>224</v>
      </c>
      <c r="E431" s="207">
        <v>40543</v>
      </c>
      <c r="F431" s="2">
        <v>32</v>
      </c>
      <c r="G431" s="2">
        <v>13</v>
      </c>
      <c r="H431" s="208">
        <v>1402</v>
      </c>
      <c r="I431" s="208">
        <v>1402</v>
      </c>
      <c r="J431" s="2"/>
    </row>
    <row r="432" spans="1:10" ht="11.25" customHeight="1">
      <c r="A432" s="2">
        <v>100576</v>
      </c>
      <c r="B432" s="2" t="s">
        <v>653</v>
      </c>
      <c r="C432" s="2">
        <v>2010</v>
      </c>
      <c r="D432" s="2" t="s">
        <v>224</v>
      </c>
      <c r="E432" s="207">
        <v>40543</v>
      </c>
      <c r="F432" s="2">
        <v>6</v>
      </c>
      <c r="G432" s="2">
        <v>2</v>
      </c>
      <c r="H432" s="2">
        <v>774</v>
      </c>
      <c r="I432" s="2">
        <v>774</v>
      </c>
      <c r="J432" s="2"/>
    </row>
    <row r="433" spans="1:10" ht="11.25" customHeight="1">
      <c r="A433" s="2">
        <v>116416</v>
      </c>
      <c r="B433" s="2" t="s">
        <v>654</v>
      </c>
      <c r="C433" s="2">
        <v>2010</v>
      </c>
      <c r="D433" s="2" t="s">
        <v>224</v>
      </c>
      <c r="E433" s="207">
        <v>40543</v>
      </c>
      <c r="F433" s="2">
        <v>126</v>
      </c>
      <c r="G433" s="2">
        <v>58</v>
      </c>
      <c r="H433" s="208">
        <v>7167</v>
      </c>
      <c r="I433" s="208">
        <v>7345</v>
      </c>
      <c r="J433" s="2"/>
    </row>
    <row r="434" spans="1:10" ht="11.25" customHeight="1">
      <c r="A434" s="2">
        <v>100795</v>
      </c>
      <c r="B434" s="2" t="s">
        <v>655</v>
      </c>
      <c r="C434" s="2">
        <v>2010</v>
      </c>
      <c r="D434" s="2" t="s">
        <v>224</v>
      </c>
      <c r="E434" s="207">
        <v>40543</v>
      </c>
      <c r="F434" s="2">
        <v>65</v>
      </c>
      <c r="G434" s="2">
        <v>23</v>
      </c>
      <c r="H434" s="208">
        <v>5476</v>
      </c>
      <c r="I434" s="208">
        <v>5476</v>
      </c>
      <c r="J434" s="2"/>
    </row>
    <row r="435" spans="1:10" ht="11.25" customHeight="1">
      <c r="A435" s="2">
        <v>132025</v>
      </c>
      <c r="B435" s="2" t="s">
        <v>656</v>
      </c>
      <c r="C435" s="2">
        <v>2010</v>
      </c>
      <c r="D435" s="2" t="s">
        <v>224</v>
      </c>
      <c r="E435" s="207">
        <v>40543</v>
      </c>
      <c r="F435" s="2">
        <v>27</v>
      </c>
      <c r="G435" s="2">
        <v>10</v>
      </c>
      <c r="H435" s="208">
        <v>10733</v>
      </c>
      <c r="I435" s="208">
        <v>11203</v>
      </c>
      <c r="J435" s="2"/>
    </row>
    <row r="436" spans="1:10" ht="11.25" customHeight="1">
      <c r="A436" s="2">
        <v>104401</v>
      </c>
      <c r="B436" s="2" t="s">
        <v>657</v>
      </c>
      <c r="C436" s="2">
        <v>2010</v>
      </c>
      <c r="D436" s="2" t="s">
        <v>224</v>
      </c>
      <c r="E436" s="207">
        <v>40543</v>
      </c>
      <c r="F436" s="2">
        <v>123</v>
      </c>
      <c r="G436" s="2">
        <v>69</v>
      </c>
      <c r="H436" s="208">
        <v>15513</v>
      </c>
      <c r="I436" s="208">
        <v>16463</v>
      </c>
      <c r="J436" s="2"/>
    </row>
    <row r="437" spans="1:10" ht="11.25" customHeight="1">
      <c r="A437" s="2">
        <v>100661</v>
      </c>
      <c r="B437" s="2" t="s">
        <v>658</v>
      </c>
      <c r="C437" s="2">
        <v>2010</v>
      </c>
      <c r="D437" s="2" t="s">
        <v>224</v>
      </c>
      <c r="E437" s="207">
        <v>40543</v>
      </c>
      <c r="F437" s="2">
        <v>692</v>
      </c>
      <c r="G437" s="2">
        <v>227</v>
      </c>
      <c r="H437" s="208">
        <v>44374</v>
      </c>
      <c r="I437" s="208">
        <v>45279</v>
      </c>
      <c r="J437" s="2"/>
    </row>
    <row r="438" spans="1:10" ht="11.25" customHeight="1">
      <c r="A438" s="2">
        <v>100421</v>
      </c>
      <c r="B438" s="2" t="s">
        <v>659</v>
      </c>
      <c r="C438" s="2">
        <v>2010</v>
      </c>
      <c r="D438" s="2" t="s">
        <v>224</v>
      </c>
      <c r="E438" s="207">
        <v>40543</v>
      </c>
      <c r="F438" s="2">
        <v>35</v>
      </c>
      <c r="G438" s="2">
        <v>18</v>
      </c>
      <c r="H438" s="208">
        <v>4651</v>
      </c>
      <c r="I438" s="208">
        <v>5219</v>
      </c>
      <c r="J438" s="2"/>
    </row>
    <row r="439" spans="1:10" ht="11.25" customHeight="1">
      <c r="A439" s="2">
        <v>102129</v>
      </c>
      <c r="B439" s="2" t="s">
        <v>660</v>
      </c>
      <c r="C439" s="2">
        <v>2010</v>
      </c>
      <c r="D439" s="2" t="s">
        <v>224</v>
      </c>
      <c r="E439" s="207">
        <v>40451</v>
      </c>
      <c r="F439" s="2">
        <v>6</v>
      </c>
      <c r="H439" s="2">
        <v>751</v>
      </c>
      <c r="I439" s="2">
        <v>789</v>
      </c>
      <c r="J439" s="2"/>
    </row>
    <row r="440" spans="1:10" ht="11.25" customHeight="1">
      <c r="A440" s="2">
        <v>102439</v>
      </c>
      <c r="B440" s="2" t="s">
        <v>661</v>
      </c>
      <c r="C440" s="2">
        <v>2010</v>
      </c>
      <c r="D440" s="2" t="s">
        <v>224</v>
      </c>
      <c r="E440" s="207">
        <v>40543</v>
      </c>
      <c r="F440" s="2">
        <v>35</v>
      </c>
      <c r="G440" s="2">
        <v>6</v>
      </c>
      <c r="H440" s="208">
        <v>4347</v>
      </c>
      <c r="I440" s="208">
        <v>4347</v>
      </c>
      <c r="J440" s="2"/>
    </row>
    <row r="441" spans="1:10" ht="11.25" customHeight="1">
      <c r="A441" s="2">
        <v>100213</v>
      </c>
      <c r="B441" s="2" t="s">
        <v>662</v>
      </c>
      <c r="C441" s="2">
        <v>2010</v>
      </c>
      <c r="D441" s="2" t="s">
        <v>224</v>
      </c>
      <c r="E441" s="207">
        <v>40543</v>
      </c>
      <c r="F441" s="2">
        <v>163</v>
      </c>
      <c r="H441" s="208">
        <v>5205</v>
      </c>
      <c r="I441" s="208">
        <v>5205</v>
      </c>
      <c r="J441" s="2"/>
    </row>
    <row r="442" spans="1:10" ht="11.25" customHeight="1">
      <c r="A442" s="2">
        <v>100436</v>
      </c>
      <c r="B442" s="2" t="s">
        <v>663</v>
      </c>
      <c r="C442" s="2">
        <v>2010</v>
      </c>
      <c r="D442" s="2" t="s">
        <v>224</v>
      </c>
      <c r="E442" s="207">
        <v>40543</v>
      </c>
      <c r="F442" s="2">
        <v>202</v>
      </c>
      <c r="G442" s="2">
        <v>82</v>
      </c>
      <c r="H442" s="208">
        <v>25190</v>
      </c>
      <c r="I442" s="208">
        <v>26913</v>
      </c>
      <c r="J442" s="2"/>
    </row>
    <row r="443" spans="1:10" ht="11.25" customHeight="1">
      <c r="A443" s="2">
        <v>100741</v>
      </c>
      <c r="B443" s="2" t="s">
        <v>664</v>
      </c>
      <c r="C443" s="2">
        <v>2010</v>
      </c>
      <c r="D443" s="2" t="s">
        <v>224</v>
      </c>
      <c r="E443" s="207">
        <v>40543</v>
      </c>
      <c r="F443" s="2">
        <v>643</v>
      </c>
      <c r="G443" s="2">
        <v>356</v>
      </c>
      <c r="H443" s="208">
        <v>75813</v>
      </c>
      <c r="I443" s="208">
        <v>84109</v>
      </c>
      <c r="J443" s="2"/>
    </row>
    <row r="444" spans="1:10" ht="11.25" customHeight="1">
      <c r="A444" s="2">
        <v>100304</v>
      </c>
      <c r="B444" s="2" t="s">
        <v>665</v>
      </c>
      <c r="C444" s="2">
        <v>2010</v>
      </c>
      <c r="D444" s="2" t="s">
        <v>224</v>
      </c>
      <c r="E444" s="207">
        <v>40543</v>
      </c>
      <c r="F444" s="2">
        <v>908</v>
      </c>
      <c r="G444" s="2">
        <v>338</v>
      </c>
      <c r="H444" s="208">
        <v>87301</v>
      </c>
      <c r="I444" s="208">
        <v>112508</v>
      </c>
      <c r="J444" s="2"/>
    </row>
    <row r="445" spans="1:10" ht="11.25" customHeight="1">
      <c r="A445" s="2">
        <v>102153</v>
      </c>
      <c r="B445" s="2" t="s">
        <v>666</v>
      </c>
      <c r="C445" s="2">
        <v>2010</v>
      </c>
      <c r="D445" s="2" t="s">
        <v>224</v>
      </c>
      <c r="E445" s="207">
        <v>40543</v>
      </c>
      <c r="F445" s="2">
        <v>138</v>
      </c>
      <c r="H445" s="208">
        <v>11761</v>
      </c>
      <c r="J445" s="2"/>
    </row>
    <row r="446" spans="1:10" ht="11.25" customHeight="1">
      <c r="A446" s="2">
        <v>100898</v>
      </c>
      <c r="B446" s="2" t="s">
        <v>667</v>
      </c>
      <c r="C446" s="2">
        <v>2010</v>
      </c>
      <c r="D446" s="2" t="s">
        <v>224</v>
      </c>
      <c r="E446" s="207">
        <v>40543</v>
      </c>
      <c r="F446" s="2">
        <v>615</v>
      </c>
      <c r="H446" s="208">
        <v>136798</v>
      </c>
      <c r="J446" s="2"/>
    </row>
    <row r="447" spans="1:10" ht="11.25" customHeight="1">
      <c r="A447" s="2">
        <v>101402</v>
      </c>
      <c r="B447" s="2" t="s">
        <v>668</v>
      </c>
      <c r="C447" s="2">
        <v>2010</v>
      </c>
      <c r="D447" s="2" t="s">
        <v>224</v>
      </c>
      <c r="E447" s="207">
        <v>40543</v>
      </c>
      <c r="F447" s="2">
        <v>358</v>
      </c>
      <c r="G447" s="2">
        <v>191</v>
      </c>
      <c r="H447" s="208">
        <v>20398</v>
      </c>
      <c r="I447" s="208">
        <v>22044</v>
      </c>
      <c r="J447" s="2"/>
    </row>
    <row r="448" spans="1:10" ht="11.25" customHeight="1">
      <c r="A448" s="2">
        <v>101437</v>
      </c>
      <c r="B448" s="2" t="s">
        <v>669</v>
      </c>
      <c r="C448" s="2">
        <v>2010</v>
      </c>
      <c r="D448" s="2" t="s">
        <v>224</v>
      </c>
      <c r="E448" s="207">
        <v>40543</v>
      </c>
      <c r="F448" s="2">
        <v>36</v>
      </c>
      <c r="H448" s="208">
        <v>1216</v>
      </c>
      <c r="I448" s="208">
        <v>1216</v>
      </c>
      <c r="J448" s="2"/>
    </row>
    <row r="449" spans="1:10" ht="11.25" customHeight="1">
      <c r="A449" s="2">
        <v>100660</v>
      </c>
      <c r="B449" s="2" t="s">
        <v>670</v>
      </c>
      <c r="C449" s="2">
        <v>2010</v>
      </c>
      <c r="D449" s="2" t="s">
        <v>224</v>
      </c>
      <c r="E449" s="207">
        <v>40543</v>
      </c>
      <c r="F449" s="2">
        <v>468</v>
      </c>
      <c r="G449" s="2">
        <v>207</v>
      </c>
      <c r="H449" s="208">
        <v>39622</v>
      </c>
      <c r="I449" s="208">
        <v>46617</v>
      </c>
      <c r="J449" s="2"/>
    </row>
    <row r="450" spans="1:10" ht="11.25" customHeight="1">
      <c r="A450" s="2">
        <v>101654</v>
      </c>
      <c r="B450" s="2" t="s">
        <v>671</v>
      </c>
      <c r="C450" s="2">
        <v>2010</v>
      </c>
      <c r="D450" s="2" t="s">
        <v>224</v>
      </c>
      <c r="E450" s="207">
        <v>40543</v>
      </c>
      <c r="F450" s="2">
        <v>744</v>
      </c>
      <c r="G450" s="2">
        <v>333</v>
      </c>
      <c r="H450" s="208">
        <v>75646</v>
      </c>
      <c r="I450" s="208">
        <v>85173</v>
      </c>
      <c r="J450" s="2"/>
    </row>
    <row r="451" spans="1:10" ht="11.25" customHeight="1">
      <c r="A451" s="2">
        <v>114771</v>
      </c>
      <c r="B451" s="2" t="s">
        <v>672</v>
      </c>
      <c r="C451" s="2">
        <v>2010</v>
      </c>
      <c r="D451" s="2" t="s">
        <v>224</v>
      </c>
      <c r="E451" s="207">
        <v>40543</v>
      </c>
      <c r="F451" s="2">
        <v>8</v>
      </c>
      <c r="G451" s="2">
        <v>2</v>
      </c>
      <c r="H451" s="208">
        <v>1387</v>
      </c>
      <c r="I451" s="208">
        <v>1475</v>
      </c>
      <c r="J451" s="2"/>
    </row>
    <row r="452" spans="1:10" ht="11.25" customHeight="1">
      <c r="A452" s="2">
        <v>100469</v>
      </c>
      <c r="B452" s="2" t="s">
        <v>673</v>
      </c>
      <c r="C452" s="2">
        <v>2010</v>
      </c>
      <c r="D452" s="2" t="s">
        <v>224</v>
      </c>
      <c r="E452" s="207">
        <v>40543</v>
      </c>
      <c r="F452" s="2">
        <v>268</v>
      </c>
      <c r="G452" s="2">
        <v>124</v>
      </c>
      <c r="H452" s="208">
        <v>41605</v>
      </c>
      <c r="I452" s="208">
        <v>42944</v>
      </c>
      <c r="J452" s="2"/>
    </row>
    <row r="453" spans="1:10" ht="11.25" customHeight="1">
      <c r="A453" s="2">
        <v>101897</v>
      </c>
      <c r="B453" s="2" t="s">
        <v>674</v>
      </c>
      <c r="C453" s="2">
        <v>2010</v>
      </c>
      <c r="D453" s="2" t="s">
        <v>224</v>
      </c>
      <c r="E453" s="207">
        <v>40543</v>
      </c>
      <c r="F453" s="2">
        <v>21</v>
      </c>
      <c r="G453" s="2">
        <v>2</v>
      </c>
      <c r="H453" s="208">
        <v>11034</v>
      </c>
      <c r="I453" s="208">
        <v>11034</v>
      </c>
      <c r="J453" s="2"/>
    </row>
    <row r="454" spans="1:10" ht="11.25" customHeight="1">
      <c r="A454" s="2">
        <v>101755</v>
      </c>
      <c r="B454" s="2" t="s">
        <v>675</v>
      </c>
      <c r="C454" s="2">
        <v>2010</v>
      </c>
      <c r="D454" s="2" t="s">
        <v>224</v>
      </c>
      <c r="E454" s="207">
        <v>40543</v>
      </c>
      <c r="F454" s="2">
        <v>51</v>
      </c>
      <c r="G454" s="2">
        <v>35</v>
      </c>
      <c r="H454" s="208">
        <v>4614</v>
      </c>
      <c r="I454" s="208">
        <v>4622</v>
      </c>
      <c r="J454" s="2"/>
    </row>
    <row r="455" spans="1:10" ht="11.25" customHeight="1">
      <c r="A455" s="2">
        <v>102067</v>
      </c>
      <c r="B455" s="2" t="s">
        <v>676</v>
      </c>
      <c r="C455" s="2">
        <v>2010</v>
      </c>
      <c r="D455" s="2" t="s">
        <v>224</v>
      </c>
      <c r="E455" s="207">
        <v>40543</v>
      </c>
      <c r="F455" s="2">
        <v>51</v>
      </c>
      <c r="G455" s="2">
        <v>22</v>
      </c>
      <c r="H455" s="208">
        <v>2939</v>
      </c>
      <c r="I455" s="208">
        <v>2939</v>
      </c>
      <c r="J455" s="2"/>
    </row>
    <row r="456" spans="1:10" ht="11.25" customHeight="1">
      <c r="A456" s="2">
        <v>106101</v>
      </c>
      <c r="B456" s="2" t="s">
        <v>677</v>
      </c>
      <c r="C456" s="2">
        <v>2010</v>
      </c>
      <c r="D456" s="2" t="s">
        <v>224</v>
      </c>
      <c r="E456" s="207">
        <v>40543</v>
      </c>
      <c r="F456" s="2">
        <v>72</v>
      </c>
      <c r="G456" s="2">
        <v>36</v>
      </c>
      <c r="H456" s="208">
        <v>4930</v>
      </c>
      <c r="I456" s="208">
        <v>4930</v>
      </c>
      <c r="J456" s="2"/>
    </row>
    <row r="457" spans="1:10" ht="11.25" customHeight="1">
      <c r="A457" s="2">
        <v>101081</v>
      </c>
      <c r="B457" s="2" t="s">
        <v>678</v>
      </c>
      <c r="C457" s="2">
        <v>2010</v>
      </c>
      <c r="D457" s="2" t="s">
        <v>224</v>
      </c>
      <c r="E457" s="207">
        <v>40543</v>
      </c>
      <c r="F457" s="2">
        <v>107</v>
      </c>
      <c r="G457" s="2">
        <v>55</v>
      </c>
      <c r="H457" s="208">
        <v>9050</v>
      </c>
      <c r="I457" s="208">
        <v>10029</v>
      </c>
      <c r="J457" s="2"/>
    </row>
    <row r="458" spans="1:10" ht="11.25" customHeight="1">
      <c r="A458" s="2">
        <v>104939</v>
      </c>
      <c r="B458" s="2" t="s">
        <v>679</v>
      </c>
      <c r="C458" s="2">
        <v>2010</v>
      </c>
      <c r="D458" s="2" t="s">
        <v>224</v>
      </c>
      <c r="E458" s="207">
        <v>40543</v>
      </c>
      <c r="F458" s="2">
        <v>5</v>
      </c>
      <c r="G458" s="2">
        <v>2</v>
      </c>
      <c r="H458" s="2">
        <v>852</v>
      </c>
      <c r="I458" s="2">
        <v>852</v>
      </c>
      <c r="J458" s="2"/>
    </row>
    <row r="459" spans="1:10" ht="11.25" customHeight="1">
      <c r="A459" s="2">
        <v>100831</v>
      </c>
      <c r="B459" s="2" t="s">
        <v>680</v>
      </c>
      <c r="C459" s="2">
        <v>2010</v>
      </c>
      <c r="D459" s="2" t="s">
        <v>224</v>
      </c>
      <c r="E459" s="207">
        <v>40543</v>
      </c>
      <c r="F459" s="2">
        <v>746</v>
      </c>
      <c r="G459" s="2">
        <v>395</v>
      </c>
      <c r="H459" s="208">
        <v>156852</v>
      </c>
      <c r="I459" s="208">
        <v>165918</v>
      </c>
      <c r="J459" s="2"/>
    </row>
    <row r="460" spans="1:10" ht="11.25" customHeight="1">
      <c r="A460" s="2">
        <v>100502</v>
      </c>
      <c r="B460" s="2" t="s">
        <v>681</v>
      </c>
      <c r="C460" s="2">
        <v>2010</v>
      </c>
      <c r="D460" s="2" t="s">
        <v>224</v>
      </c>
      <c r="E460" s="207">
        <v>40543</v>
      </c>
      <c r="F460" s="2">
        <v>180</v>
      </c>
      <c r="G460" s="2">
        <v>96</v>
      </c>
      <c r="H460" s="208">
        <v>30157</v>
      </c>
      <c r="I460" s="208">
        <v>33630</v>
      </c>
      <c r="J460" s="2"/>
    </row>
    <row r="461" spans="1:10" ht="11.25" customHeight="1">
      <c r="A461" s="2">
        <v>102205</v>
      </c>
      <c r="B461" s="2" t="s">
        <v>682</v>
      </c>
      <c r="C461" s="2">
        <v>2010</v>
      </c>
      <c r="D461" s="2" t="s">
        <v>224</v>
      </c>
      <c r="E461" s="207">
        <v>40633</v>
      </c>
      <c r="F461" s="208">
        <v>2505</v>
      </c>
      <c r="G461" s="208">
        <v>1468</v>
      </c>
      <c r="H461" s="208">
        <v>1303339</v>
      </c>
      <c r="I461" s="208">
        <v>1430406</v>
      </c>
      <c r="J461" s="2"/>
    </row>
    <row r="462" spans="1:10" ht="11.25" customHeight="1">
      <c r="A462" s="2">
        <v>100456</v>
      </c>
      <c r="B462" s="2" t="s">
        <v>683</v>
      </c>
      <c r="C462" s="2">
        <v>2010</v>
      </c>
      <c r="D462" s="2" t="s">
        <v>224</v>
      </c>
      <c r="E462" s="207">
        <v>40543</v>
      </c>
      <c r="F462" s="208">
        <v>4827</v>
      </c>
      <c r="G462" s="208">
        <v>1513</v>
      </c>
      <c r="H462" s="208">
        <v>524902</v>
      </c>
      <c r="I462" s="208">
        <v>619561</v>
      </c>
      <c r="J462" s="2"/>
    </row>
    <row r="463" spans="1:10" ht="11.25" customHeight="1">
      <c r="A463" s="2">
        <v>115684</v>
      </c>
      <c r="B463" s="2" t="s">
        <v>684</v>
      </c>
      <c r="C463" s="2">
        <v>2010</v>
      </c>
      <c r="D463" s="2" t="s">
        <v>224</v>
      </c>
      <c r="E463" s="207">
        <v>40543</v>
      </c>
      <c r="F463" s="2">
        <v>93</v>
      </c>
      <c r="G463" s="2">
        <v>7</v>
      </c>
      <c r="H463" s="208">
        <v>2850</v>
      </c>
      <c r="I463" s="208">
        <v>2850</v>
      </c>
      <c r="J463" s="2"/>
    </row>
    <row r="464" spans="1:10" ht="11.25" customHeight="1">
      <c r="A464" s="2">
        <v>100824</v>
      </c>
      <c r="B464" s="2" t="s">
        <v>685</v>
      </c>
      <c r="C464" s="2">
        <v>2010</v>
      </c>
      <c r="D464" s="2" t="s">
        <v>224</v>
      </c>
      <c r="E464" s="207">
        <v>40633</v>
      </c>
      <c r="F464" s="208">
        <v>1591</v>
      </c>
      <c r="G464" s="208">
        <v>1001</v>
      </c>
      <c r="H464" s="208">
        <v>322590</v>
      </c>
      <c r="I464" s="208">
        <v>393432</v>
      </c>
      <c r="J464" s="2"/>
    </row>
    <row r="465" spans="1:10" ht="11.25" customHeight="1">
      <c r="A465" s="2">
        <v>101872</v>
      </c>
      <c r="B465" s="2" t="s">
        <v>686</v>
      </c>
      <c r="C465" s="2">
        <v>2010</v>
      </c>
      <c r="D465" s="2" t="s">
        <v>224</v>
      </c>
      <c r="E465" s="207">
        <v>40724</v>
      </c>
      <c r="F465" s="2">
        <v>722</v>
      </c>
      <c r="G465" s="2">
        <v>474</v>
      </c>
      <c r="H465" s="208">
        <v>99614</v>
      </c>
      <c r="I465" s="208">
        <v>106971</v>
      </c>
      <c r="J465" s="2"/>
    </row>
    <row r="466" spans="1:10" ht="11.25" customHeight="1">
      <c r="A466" s="2">
        <v>100690</v>
      </c>
      <c r="B466" s="2" t="s">
        <v>687</v>
      </c>
      <c r="C466" s="2">
        <v>2010</v>
      </c>
      <c r="D466" s="2" t="s">
        <v>224</v>
      </c>
      <c r="E466" s="207">
        <v>40543</v>
      </c>
      <c r="F466" s="2">
        <v>598</v>
      </c>
      <c r="G466" s="2">
        <v>286</v>
      </c>
      <c r="H466" s="208">
        <v>95344</v>
      </c>
      <c r="I466" s="208">
        <v>95344</v>
      </c>
      <c r="J466" s="2"/>
    </row>
    <row r="467" spans="1:10" ht="11.25" customHeight="1">
      <c r="A467" s="2">
        <v>101695</v>
      </c>
      <c r="B467" s="2" t="s">
        <v>688</v>
      </c>
      <c r="C467" s="2">
        <v>2010</v>
      </c>
      <c r="D467" s="2" t="s">
        <v>224</v>
      </c>
      <c r="E467" s="207">
        <v>40543</v>
      </c>
      <c r="F467" s="2">
        <v>32</v>
      </c>
      <c r="G467" s="2">
        <v>11</v>
      </c>
      <c r="H467" s="208">
        <v>2780</v>
      </c>
      <c r="I467" s="208">
        <v>2780</v>
      </c>
      <c r="J467" s="2"/>
    </row>
    <row r="468" spans="1:10" ht="11.25" customHeight="1">
      <c r="A468" s="2">
        <v>101696</v>
      </c>
      <c r="B468" s="2" t="s">
        <v>689</v>
      </c>
      <c r="C468" s="2">
        <v>2010</v>
      </c>
      <c r="D468" s="2" t="s">
        <v>224</v>
      </c>
      <c r="E468" s="207">
        <v>40543</v>
      </c>
      <c r="F468" s="2">
        <v>328</v>
      </c>
      <c r="G468" s="2">
        <v>156</v>
      </c>
      <c r="H468" s="208">
        <v>27639</v>
      </c>
      <c r="I468" s="208">
        <v>27639</v>
      </c>
      <c r="J468" s="2"/>
    </row>
    <row r="469" spans="1:10" ht="11.25" customHeight="1">
      <c r="A469" s="2">
        <v>100804</v>
      </c>
      <c r="B469" s="2" t="s">
        <v>690</v>
      </c>
      <c r="C469" s="2">
        <v>2010</v>
      </c>
      <c r="D469" s="2" t="s">
        <v>224</v>
      </c>
      <c r="E469" s="207">
        <v>40451</v>
      </c>
      <c r="F469" s="2">
        <v>52</v>
      </c>
      <c r="G469" s="2">
        <v>23</v>
      </c>
      <c r="H469" s="208">
        <v>1511</v>
      </c>
      <c r="I469" s="208">
        <v>1665</v>
      </c>
      <c r="J469" s="2"/>
    </row>
    <row r="470" spans="1:10" ht="11.25" customHeight="1">
      <c r="A470" s="2">
        <v>116110</v>
      </c>
      <c r="B470" s="2" t="s">
        <v>691</v>
      </c>
      <c r="C470" s="2">
        <v>2010</v>
      </c>
      <c r="D470" s="2" t="s">
        <v>224</v>
      </c>
      <c r="E470" s="207">
        <v>40543</v>
      </c>
      <c r="J470" s="2"/>
    </row>
    <row r="471" spans="1:10" ht="11.25" customHeight="1">
      <c r="A471" s="2">
        <v>101041</v>
      </c>
      <c r="B471" s="2" t="s">
        <v>692</v>
      </c>
      <c r="C471" s="2">
        <v>2010</v>
      </c>
      <c r="D471" s="2" t="s">
        <v>224</v>
      </c>
      <c r="E471" s="207">
        <v>40543</v>
      </c>
      <c r="F471" s="2">
        <v>116</v>
      </c>
      <c r="G471" s="2">
        <v>64</v>
      </c>
      <c r="J471" s="2"/>
    </row>
    <row r="472" spans="1:10" ht="11.25" customHeight="1">
      <c r="A472" s="2">
        <v>101630</v>
      </c>
      <c r="B472" s="2" t="s">
        <v>693</v>
      </c>
      <c r="C472" s="2">
        <v>2010</v>
      </c>
      <c r="D472" s="2" t="s">
        <v>224</v>
      </c>
      <c r="E472" s="207">
        <v>40543</v>
      </c>
      <c r="F472" s="2">
        <v>41</v>
      </c>
      <c r="G472" s="2">
        <v>14</v>
      </c>
      <c r="H472" s="208">
        <v>5369</v>
      </c>
      <c r="I472" s="208">
        <v>5477</v>
      </c>
      <c r="J472" s="2"/>
    </row>
    <row r="473" spans="1:10" ht="11.25" customHeight="1">
      <c r="A473" s="2">
        <v>101554</v>
      </c>
      <c r="B473" s="2" t="s">
        <v>694</v>
      </c>
      <c r="C473" s="2">
        <v>2010</v>
      </c>
      <c r="D473" s="2" t="s">
        <v>224</v>
      </c>
      <c r="E473" s="207">
        <v>40543</v>
      </c>
      <c r="F473" s="2">
        <v>22</v>
      </c>
      <c r="G473" s="2">
        <v>15</v>
      </c>
      <c r="H473" s="208">
        <v>1590</v>
      </c>
      <c r="I473" s="208">
        <v>1654</v>
      </c>
      <c r="J473" s="2"/>
    </row>
    <row r="474" spans="1:10" ht="11.25" customHeight="1">
      <c r="A474" s="2">
        <v>100356</v>
      </c>
      <c r="B474" s="2" t="s">
        <v>695</v>
      </c>
      <c r="C474" s="2">
        <v>2010</v>
      </c>
      <c r="D474" s="2" t="s">
        <v>224</v>
      </c>
      <c r="E474" s="207">
        <v>40543</v>
      </c>
      <c r="F474" s="2">
        <v>90</v>
      </c>
      <c r="G474" s="2">
        <v>44</v>
      </c>
      <c r="H474" s="208">
        <v>14491</v>
      </c>
      <c r="I474" s="208">
        <v>14491</v>
      </c>
      <c r="J474" s="2"/>
    </row>
    <row r="475" spans="1:10" ht="11.25" customHeight="1">
      <c r="A475" s="2">
        <v>102004</v>
      </c>
      <c r="B475" s="2" t="s">
        <v>696</v>
      </c>
      <c r="C475" s="2">
        <v>2010</v>
      </c>
      <c r="D475" s="2" t="s">
        <v>224</v>
      </c>
      <c r="E475" s="207">
        <v>40543</v>
      </c>
      <c r="F475" s="2">
        <v>318</v>
      </c>
      <c r="H475" s="208">
        <v>19303</v>
      </c>
      <c r="I475" s="208">
        <v>19303</v>
      </c>
      <c r="J475" s="2"/>
    </row>
    <row r="476" spans="1:10" ht="11.25" customHeight="1">
      <c r="A476" s="2">
        <v>100209</v>
      </c>
      <c r="B476" s="2" t="s">
        <v>697</v>
      </c>
      <c r="C476" s="2">
        <v>2010</v>
      </c>
      <c r="D476" s="2" t="s">
        <v>224</v>
      </c>
      <c r="E476" s="207">
        <v>40543</v>
      </c>
      <c r="F476" s="2">
        <v>123</v>
      </c>
      <c r="G476" s="2">
        <v>60</v>
      </c>
      <c r="H476" s="208">
        <v>13380</v>
      </c>
      <c r="I476" s="208">
        <v>13380</v>
      </c>
      <c r="J476" s="2"/>
    </row>
    <row r="477" spans="1:10" ht="11.25" customHeight="1">
      <c r="A477" s="2">
        <v>100651</v>
      </c>
      <c r="B477" s="2" t="s">
        <v>698</v>
      </c>
      <c r="C477" s="2">
        <v>2010</v>
      </c>
      <c r="D477" s="2" t="s">
        <v>224</v>
      </c>
      <c r="E477" s="207">
        <v>40543</v>
      </c>
      <c r="F477" s="2">
        <v>30</v>
      </c>
      <c r="G477" s="2">
        <v>16</v>
      </c>
      <c r="H477" s="208">
        <v>3351</v>
      </c>
      <c r="I477" s="208">
        <v>3351</v>
      </c>
      <c r="J477" s="2"/>
    </row>
    <row r="478" spans="1:10" ht="11.25" customHeight="1">
      <c r="A478" s="2">
        <v>102860</v>
      </c>
      <c r="B478" s="2" t="s">
        <v>699</v>
      </c>
      <c r="C478" s="2">
        <v>2010</v>
      </c>
      <c r="D478" s="2" t="s">
        <v>224</v>
      </c>
      <c r="E478" s="207">
        <v>40543</v>
      </c>
      <c r="F478" s="2">
        <v>27</v>
      </c>
      <c r="G478" s="2">
        <v>11</v>
      </c>
      <c r="H478" s="2">
        <v>333</v>
      </c>
      <c r="I478" s="2">
        <v>358</v>
      </c>
      <c r="J478" s="2"/>
    </row>
    <row r="479" spans="1:10" ht="11.25" customHeight="1">
      <c r="A479" s="2">
        <v>115465</v>
      </c>
      <c r="B479" s="2" t="s">
        <v>700</v>
      </c>
      <c r="C479" s="2">
        <v>2010</v>
      </c>
      <c r="D479" s="2" t="s">
        <v>224</v>
      </c>
      <c r="E479" s="207">
        <v>40543</v>
      </c>
      <c r="F479" s="2">
        <v>7</v>
      </c>
      <c r="G479" s="2">
        <v>2</v>
      </c>
      <c r="H479" s="2">
        <v>220</v>
      </c>
      <c r="I479" s="2">
        <v>220</v>
      </c>
      <c r="J479" s="2"/>
    </row>
    <row r="480" spans="1:10" ht="11.25" customHeight="1">
      <c r="A480" s="2">
        <v>114997</v>
      </c>
      <c r="B480" s="2" t="s">
        <v>701</v>
      </c>
      <c r="C480" s="2">
        <v>2010</v>
      </c>
      <c r="D480" s="2" t="s">
        <v>224</v>
      </c>
      <c r="E480" s="207">
        <v>40724</v>
      </c>
      <c r="J480" s="2"/>
    </row>
    <row r="481" spans="1:10" ht="11.25" customHeight="1">
      <c r="A481" s="2">
        <v>101413</v>
      </c>
      <c r="B481" s="2" t="s">
        <v>702</v>
      </c>
      <c r="C481" s="2">
        <v>2010</v>
      </c>
      <c r="D481" s="2" t="s">
        <v>224</v>
      </c>
      <c r="E481" s="207">
        <v>40543</v>
      </c>
      <c r="F481" s="2">
        <v>692</v>
      </c>
      <c r="G481" s="2">
        <v>267</v>
      </c>
      <c r="H481" s="208">
        <v>23086</v>
      </c>
      <c r="I481" s="208">
        <v>25467</v>
      </c>
      <c r="J481" s="2"/>
    </row>
    <row r="482" spans="1:10" ht="11.25" customHeight="1">
      <c r="A482" s="2">
        <v>100276</v>
      </c>
      <c r="B482" s="2" t="s">
        <v>703</v>
      </c>
      <c r="C482" s="2">
        <v>2010</v>
      </c>
      <c r="D482" s="2" t="s">
        <v>224</v>
      </c>
      <c r="E482" s="207">
        <v>40543</v>
      </c>
      <c r="F482" s="2">
        <v>73</v>
      </c>
      <c r="G482" s="2">
        <v>39</v>
      </c>
      <c r="H482" s="208">
        <v>11008</v>
      </c>
      <c r="I482" s="208">
        <v>11008</v>
      </c>
      <c r="J482" s="2"/>
    </row>
    <row r="483" spans="1:10" ht="11.25" customHeight="1">
      <c r="A483" s="2">
        <v>100240</v>
      </c>
      <c r="B483" s="2" t="s">
        <v>704</v>
      </c>
      <c r="C483" s="2">
        <v>2010</v>
      </c>
      <c r="D483" s="2" t="s">
        <v>224</v>
      </c>
      <c r="E483" s="207">
        <v>40543</v>
      </c>
      <c r="F483" s="2">
        <v>832</v>
      </c>
      <c r="G483" s="2">
        <v>427</v>
      </c>
      <c r="H483" s="208">
        <v>85226</v>
      </c>
      <c r="I483" s="208">
        <v>85226</v>
      </c>
      <c r="J483" s="2"/>
    </row>
    <row r="484" spans="1:10" ht="11.25" customHeight="1">
      <c r="A484" s="2">
        <v>100404</v>
      </c>
      <c r="B484" s="2" t="s">
        <v>705</v>
      </c>
      <c r="C484" s="2">
        <v>2010</v>
      </c>
      <c r="D484" s="2" t="s">
        <v>224</v>
      </c>
      <c r="E484" s="207">
        <v>40543</v>
      </c>
      <c r="F484" s="2">
        <v>240</v>
      </c>
      <c r="G484" s="2">
        <v>106</v>
      </c>
      <c r="H484" s="208">
        <v>19725</v>
      </c>
      <c r="I484" s="208">
        <v>22982</v>
      </c>
      <c r="J484" s="2"/>
    </row>
    <row r="485" spans="1:10" ht="11.25" customHeight="1">
      <c r="A485" s="2">
        <v>100500</v>
      </c>
      <c r="B485" s="2" t="s">
        <v>706</v>
      </c>
      <c r="C485" s="2">
        <v>2010</v>
      </c>
      <c r="D485" s="2" t="s">
        <v>224</v>
      </c>
      <c r="E485" s="207">
        <v>40543</v>
      </c>
      <c r="F485" s="2">
        <v>754</v>
      </c>
      <c r="G485" s="2">
        <v>644</v>
      </c>
      <c r="H485" s="208">
        <v>193998</v>
      </c>
      <c r="I485" s="208">
        <v>195309</v>
      </c>
      <c r="J485" s="2"/>
    </row>
    <row r="486" spans="1:10" ht="11.25" customHeight="1">
      <c r="A486" s="2">
        <v>100844</v>
      </c>
      <c r="B486" s="2" t="s">
        <v>707</v>
      </c>
      <c r="C486" s="2">
        <v>2010</v>
      </c>
      <c r="D486" s="2" t="s">
        <v>224</v>
      </c>
      <c r="E486" s="207">
        <v>40543</v>
      </c>
      <c r="F486" s="2">
        <v>132</v>
      </c>
      <c r="G486" s="2">
        <v>65</v>
      </c>
      <c r="H486" s="208">
        <v>12752</v>
      </c>
      <c r="I486" s="208">
        <v>12752</v>
      </c>
      <c r="J486" s="2"/>
    </row>
    <row r="487" spans="1:10" ht="11.25" customHeight="1">
      <c r="A487" s="2">
        <v>101431</v>
      </c>
      <c r="B487" s="2" t="s">
        <v>708</v>
      </c>
      <c r="C487" s="2">
        <v>2010</v>
      </c>
      <c r="D487" s="2" t="s">
        <v>224</v>
      </c>
      <c r="E487" s="207">
        <v>40543</v>
      </c>
      <c r="F487" s="2">
        <v>114</v>
      </c>
      <c r="G487" s="2">
        <v>46</v>
      </c>
      <c r="H487" s="208">
        <v>11698</v>
      </c>
      <c r="I487" s="208">
        <v>11698</v>
      </c>
      <c r="J487" s="2"/>
    </row>
    <row r="488" spans="1:10" ht="11.25" customHeight="1">
      <c r="A488" s="2">
        <v>100640</v>
      </c>
      <c r="B488" s="2" t="s">
        <v>709</v>
      </c>
      <c r="C488" s="2">
        <v>2010</v>
      </c>
      <c r="D488" s="2" t="s">
        <v>224</v>
      </c>
      <c r="E488" s="207">
        <v>40543</v>
      </c>
      <c r="F488" s="2">
        <v>519</v>
      </c>
      <c r="G488" s="2">
        <v>191</v>
      </c>
      <c r="H488" s="208">
        <v>67095</v>
      </c>
      <c r="I488" s="208">
        <v>75541</v>
      </c>
      <c r="J488" s="2"/>
    </row>
    <row r="489" spans="1:10" ht="11.25" customHeight="1">
      <c r="A489" s="2">
        <v>100727</v>
      </c>
      <c r="B489" s="2" t="s">
        <v>710</v>
      </c>
      <c r="C489" s="2">
        <v>2010</v>
      </c>
      <c r="D489" s="2" t="s">
        <v>224</v>
      </c>
      <c r="E489" s="207">
        <v>40543</v>
      </c>
      <c r="F489" s="2">
        <v>35</v>
      </c>
      <c r="G489" s="2">
        <v>18</v>
      </c>
      <c r="H489" s="208">
        <v>2977</v>
      </c>
      <c r="I489" s="208">
        <v>2977</v>
      </c>
      <c r="J489" s="2"/>
    </row>
    <row r="490" spans="1:10" ht="11.25" customHeight="1">
      <c r="A490" s="2">
        <v>100505</v>
      </c>
      <c r="B490" s="2" t="s">
        <v>711</v>
      </c>
      <c r="C490" s="2">
        <v>2010</v>
      </c>
      <c r="D490" s="2" t="s">
        <v>224</v>
      </c>
      <c r="E490" s="207">
        <v>40543</v>
      </c>
      <c r="J490" s="2"/>
    </row>
    <row r="491" spans="1:10" ht="11.25" customHeight="1">
      <c r="A491" s="2">
        <v>101866</v>
      </c>
      <c r="B491" s="2" t="s">
        <v>712</v>
      </c>
      <c r="C491" s="2">
        <v>2010</v>
      </c>
      <c r="D491" s="2" t="s">
        <v>224</v>
      </c>
      <c r="E491" s="207">
        <v>40543</v>
      </c>
      <c r="F491" s="2">
        <v>122</v>
      </c>
      <c r="G491" s="2">
        <v>26</v>
      </c>
      <c r="H491" s="208">
        <v>5796</v>
      </c>
      <c r="I491" s="208">
        <v>5796</v>
      </c>
      <c r="J491" s="2"/>
    </row>
    <row r="492" spans="1:10" ht="11.25" customHeight="1">
      <c r="A492" s="2">
        <v>102391</v>
      </c>
      <c r="B492" s="2" t="s">
        <v>713</v>
      </c>
      <c r="C492" s="2">
        <v>2010</v>
      </c>
      <c r="D492" s="2" t="s">
        <v>224</v>
      </c>
      <c r="E492" s="207">
        <v>40543</v>
      </c>
      <c r="F492" s="2">
        <v>291</v>
      </c>
      <c r="G492" s="2">
        <v>130</v>
      </c>
      <c r="H492" s="208">
        <v>18580</v>
      </c>
      <c r="I492" s="208">
        <v>18763</v>
      </c>
      <c r="J492" s="2"/>
    </row>
    <row r="493" spans="1:10" ht="11.25" customHeight="1">
      <c r="A493" s="2">
        <v>114764</v>
      </c>
      <c r="B493" s="2" t="s">
        <v>714</v>
      </c>
      <c r="C493" s="2">
        <v>2010</v>
      </c>
      <c r="D493" s="2" t="s">
        <v>224</v>
      </c>
      <c r="E493" s="207">
        <v>40633</v>
      </c>
      <c r="F493" s="2">
        <v>580</v>
      </c>
      <c r="G493" s="2">
        <v>347</v>
      </c>
      <c r="H493" s="208">
        <v>299919</v>
      </c>
      <c r="I493" s="208">
        <v>299919</v>
      </c>
      <c r="J493" s="2"/>
    </row>
    <row r="494" spans="1:10" ht="11.25" customHeight="1">
      <c r="A494" s="2">
        <v>101557</v>
      </c>
      <c r="B494" s="2" t="s">
        <v>715</v>
      </c>
      <c r="C494" s="2">
        <v>2010</v>
      </c>
      <c r="D494" s="2" t="s">
        <v>224</v>
      </c>
      <c r="E494" s="207">
        <v>40543</v>
      </c>
      <c r="F494" s="2">
        <v>18</v>
      </c>
      <c r="G494" s="2">
        <v>8</v>
      </c>
      <c r="H494" s="208">
        <v>1682</v>
      </c>
      <c r="I494" s="208">
        <v>1682</v>
      </c>
      <c r="J494" s="2"/>
    </row>
    <row r="495" spans="1:10" ht="11.25" customHeight="1">
      <c r="A495" s="2">
        <v>101486</v>
      </c>
      <c r="B495" s="2" t="s">
        <v>716</v>
      </c>
      <c r="C495" s="2">
        <v>2010</v>
      </c>
      <c r="D495" s="2" t="s">
        <v>224</v>
      </c>
      <c r="E495" s="207">
        <v>40543</v>
      </c>
      <c r="F495" s="2">
        <v>41</v>
      </c>
      <c r="H495" s="208">
        <v>8802</v>
      </c>
      <c r="I495" s="208">
        <v>8802</v>
      </c>
      <c r="J495" s="2"/>
    </row>
    <row r="496" spans="1:10" ht="11.25" customHeight="1">
      <c r="A496" s="2">
        <v>100454</v>
      </c>
      <c r="B496" s="2" t="s">
        <v>717</v>
      </c>
      <c r="C496" s="2">
        <v>2010</v>
      </c>
      <c r="D496" s="2" t="s">
        <v>224</v>
      </c>
      <c r="E496" s="207">
        <v>40543</v>
      </c>
      <c r="F496" s="2">
        <v>304</v>
      </c>
      <c r="G496" s="2">
        <v>99</v>
      </c>
      <c r="H496" s="208">
        <v>26059</v>
      </c>
      <c r="I496" s="208">
        <v>26059</v>
      </c>
      <c r="J496" s="2"/>
    </row>
    <row r="497" spans="1:10" ht="11.25" customHeight="1">
      <c r="A497" s="2">
        <v>101556</v>
      </c>
      <c r="B497" s="2" t="s">
        <v>718</v>
      </c>
      <c r="C497" s="2">
        <v>2010</v>
      </c>
      <c r="D497" s="2" t="s">
        <v>224</v>
      </c>
      <c r="E497" s="207">
        <v>40543</v>
      </c>
      <c r="F497" s="2">
        <v>11</v>
      </c>
      <c r="G497" s="2">
        <v>4</v>
      </c>
      <c r="H497" s="208">
        <v>3542</v>
      </c>
      <c r="I497" s="208">
        <v>3542</v>
      </c>
      <c r="J497" s="2"/>
    </row>
    <row r="498" spans="1:10" ht="11.25" customHeight="1">
      <c r="A498" s="2">
        <v>100296</v>
      </c>
      <c r="B498" s="2" t="s">
        <v>719</v>
      </c>
      <c r="C498" s="2">
        <v>2010</v>
      </c>
      <c r="D498" s="2" t="s">
        <v>224</v>
      </c>
      <c r="E498" s="207">
        <v>40543</v>
      </c>
      <c r="F498" s="208">
        <v>1941</v>
      </c>
      <c r="G498" s="2">
        <v>587</v>
      </c>
      <c r="H498" s="208">
        <v>146819</v>
      </c>
      <c r="I498" s="208">
        <v>163946</v>
      </c>
      <c r="J498" s="2"/>
    </row>
    <row r="499" spans="1:10" ht="11.25" customHeight="1">
      <c r="A499" s="2">
        <v>101112</v>
      </c>
      <c r="B499" s="2" t="s">
        <v>720</v>
      </c>
      <c r="C499" s="2">
        <v>2010</v>
      </c>
      <c r="D499" s="2" t="s">
        <v>224</v>
      </c>
      <c r="E499" s="207">
        <v>40543</v>
      </c>
      <c r="F499" s="2">
        <v>106</v>
      </c>
      <c r="G499" s="2">
        <v>38</v>
      </c>
      <c r="H499" s="208">
        <v>8707</v>
      </c>
      <c r="I499" s="208">
        <v>9687</v>
      </c>
      <c r="J499" s="2"/>
    </row>
    <row r="500" spans="1:10" ht="11.25" customHeight="1">
      <c r="A500" s="2">
        <v>100411</v>
      </c>
      <c r="B500" s="2" t="s">
        <v>721</v>
      </c>
      <c r="C500" s="2">
        <v>2010</v>
      </c>
      <c r="D500" s="2" t="s">
        <v>224</v>
      </c>
      <c r="E500" s="207">
        <v>40543</v>
      </c>
      <c r="F500" s="2">
        <v>735</v>
      </c>
      <c r="G500" s="2">
        <v>213</v>
      </c>
      <c r="H500" s="208">
        <v>80172</v>
      </c>
      <c r="I500" s="208">
        <v>96445</v>
      </c>
      <c r="J500" s="2"/>
    </row>
    <row r="501" spans="1:10" ht="11.25" customHeight="1">
      <c r="A501" s="2">
        <v>105679</v>
      </c>
      <c r="B501" s="2" t="s">
        <v>722</v>
      </c>
      <c r="C501" s="2">
        <v>2010</v>
      </c>
      <c r="D501" s="2" t="s">
        <v>224</v>
      </c>
      <c r="E501" s="207">
        <v>40543</v>
      </c>
      <c r="F501" s="2">
        <v>8</v>
      </c>
      <c r="G501" s="2">
        <v>5</v>
      </c>
      <c r="H501" s="208">
        <v>1360</v>
      </c>
      <c r="I501" s="208">
        <v>1360</v>
      </c>
      <c r="J501" s="2"/>
    </row>
    <row r="502" spans="1:10" ht="11.25" customHeight="1">
      <c r="A502" s="2">
        <v>102652</v>
      </c>
      <c r="B502" s="2" t="s">
        <v>723</v>
      </c>
      <c r="C502" s="2">
        <v>2010</v>
      </c>
      <c r="D502" s="2" t="s">
        <v>224</v>
      </c>
      <c r="E502" s="207">
        <v>40543</v>
      </c>
      <c r="F502" s="2">
        <v>34</v>
      </c>
      <c r="G502" s="2">
        <v>10</v>
      </c>
      <c r="H502" s="208">
        <v>1248</v>
      </c>
      <c r="I502" s="208">
        <v>1278</v>
      </c>
      <c r="J502" s="2"/>
    </row>
    <row r="503" spans="1:10" ht="11.25" customHeight="1">
      <c r="A503" s="2">
        <v>100713</v>
      </c>
      <c r="B503" s="2" t="s">
        <v>724</v>
      </c>
      <c r="C503" s="2">
        <v>2010</v>
      </c>
      <c r="D503" s="2" t="s">
        <v>224</v>
      </c>
      <c r="E503" s="207">
        <v>40543</v>
      </c>
      <c r="F503" s="2">
        <v>875</v>
      </c>
      <c r="G503" s="2">
        <v>233</v>
      </c>
      <c r="H503" s="208">
        <v>61880</v>
      </c>
      <c r="I503" s="208">
        <v>79879</v>
      </c>
      <c r="J503" s="2"/>
    </row>
    <row r="504" spans="1:10" ht="11.25" customHeight="1">
      <c r="A504" s="2">
        <v>102228</v>
      </c>
      <c r="B504" s="2" t="s">
        <v>725</v>
      </c>
      <c r="C504" s="2">
        <v>2010</v>
      </c>
      <c r="D504" s="2" t="s">
        <v>224</v>
      </c>
      <c r="E504" s="207">
        <v>40543</v>
      </c>
      <c r="F504" s="2">
        <v>284</v>
      </c>
      <c r="G504" s="2">
        <v>116</v>
      </c>
      <c r="H504" s="208">
        <v>18664</v>
      </c>
      <c r="I504" s="208">
        <v>18664</v>
      </c>
      <c r="J504" s="2"/>
    </row>
    <row r="505" spans="1:10" ht="11.25" customHeight="1">
      <c r="A505" s="2">
        <v>102198</v>
      </c>
      <c r="B505" s="2" t="s">
        <v>726</v>
      </c>
      <c r="C505" s="2">
        <v>2010</v>
      </c>
      <c r="D505" s="2" t="s">
        <v>224</v>
      </c>
      <c r="E505" s="207">
        <v>40543</v>
      </c>
      <c r="F505" s="2">
        <v>52</v>
      </c>
      <c r="G505" s="2">
        <v>26</v>
      </c>
      <c r="H505" s="208">
        <v>2764</v>
      </c>
      <c r="I505" s="208">
        <v>2764</v>
      </c>
      <c r="J505" s="2"/>
    </row>
    <row r="506" spans="1:10" ht="11.25" customHeight="1">
      <c r="A506" s="2">
        <v>115173</v>
      </c>
      <c r="B506" s="2" t="s">
        <v>727</v>
      </c>
      <c r="C506" s="2">
        <v>2010</v>
      </c>
      <c r="D506" s="2" t="s">
        <v>224</v>
      </c>
      <c r="E506" s="207">
        <v>40543</v>
      </c>
      <c r="F506" s="2">
        <v>70</v>
      </c>
      <c r="G506" s="2">
        <v>8</v>
      </c>
      <c r="H506" s="208">
        <v>9886</v>
      </c>
      <c r="I506" s="208">
        <v>10037</v>
      </c>
      <c r="J506" s="2"/>
    </row>
    <row r="507" spans="1:10" ht="11.25" customHeight="1">
      <c r="A507" s="2">
        <v>104875</v>
      </c>
      <c r="B507" s="2" t="s">
        <v>728</v>
      </c>
      <c r="C507" s="2">
        <v>2010</v>
      </c>
      <c r="D507" s="2" t="s">
        <v>224</v>
      </c>
      <c r="E507" s="207">
        <v>40543</v>
      </c>
      <c r="F507" s="2">
        <v>4</v>
      </c>
      <c r="G507" s="2">
        <v>1</v>
      </c>
      <c r="H507" s="2">
        <v>285</v>
      </c>
      <c r="I507" s="2">
        <v>285</v>
      </c>
      <c r="J507" s="2"/>
    </row>
    <row r="508" spans="1:10" ht="11.25" customHeight="1">
      <c r="A508" s="2">
        <v>102227</v>
      </c>
      <c r="B508" s="2" t="s">
        <v>729</v>
      </c>
      <c r="C508" s="2">
        <v>2010</v>
      </c>
      <c r="D508" s="2" t="s">
        <v>224</v>
      </c>
      <c r="E508" s="207">
        <v>40543</v>
      </c>
      <c r="F508" s="2">
        <v>109</v>
      </c>
      <c r="G508" s="2">
        <v>45</v>
      </c>
      <c r="H508" s="208">
        <v>11888</v>
      </c>
      <c r="I508" s="208">
        <v>11888</v>
      </c>
      <c r="J508" s="2"/>
    </row>
    <row r="509" spans="1:10" ht="11.25" customHeight="1">
      <c r="A509" s="2">
        <v>100708</v>
      </c>
      <c r="B509" s="2" t="s">
        <v>730</v>
      </c>
      <c r="C509" s="2">
        <v>2010</v>
      </c>
      <c r="D509" s="2" t="s">
        <v>224</v>
      </c>
      <c r="E509" s="207">
        <v>40543</v>
      </c>
      <c r="F509" s="208">
        <v>1894</v>
      </c>
      <c r="G509" s="208">
        <v>1000</v>
      </c>
      <c r="H509" s="208">
        <v>285781</v>
      </c>
      <c r="I509" s="208">
        <v>305607</v>
      </c>
      <c r="J509" s="2"/>
    </row>
    <row r="510" spans="1:10" ht="11.25" customHeight="1">
      <c r="A510" s="2">
        <v>100288</v>
      </c>
      <c r="B510" s="2" t="s">
        <v>731</v>
      </c>
      <c r="C510" s="2">
        <v>2010</v>
      </c>
      <c r="D510" s="2" t="s">
        <v>224</v>
      </c>
      <c r="E510" s="207">
        <v>40543</v>
      </c>
      <c r="F510" s="2">
        <v>453</v>
      </c>
      <c r="G510" s="2">
        <v>117</v>
      </c>
      <c r="H510" s="208">
        <v>26237</v>
      </c>
      <c r="I510" s="208">
        <v>27644</v>
      </c>
      <c r="J510" s="2"/>
    </row>
    <row r="511" spans="1:10" ht="11.25" customHeight="1">
      <c r="A511" s="2">
        <v>100323</v>
      </c>
      <c r="B511" s="2" t="s">
        <v>732</v>
      </c>
      <c r="C511" s="2">
        <v>2010</v>
      </c>
      <c r="D511" s="2" t="s">
        <v>224</v>
      </c>
      <c r="E511" s="207">
        <v>40543</v>
      </c>
      <c r="F511" s="208">
        <v>9763</v>
      </c>
      <c r="G511" s="208">
        <v>3512</v>
      </c>
      <c r="H511" s="208">
        <v>1399978</v>
      </c>
      <c r="I511" s="208">
        <v>1399978</v>
      </c>
      <c r="J511" s="2"/>
    </row>
    <row r="512" spans="1:10" ht="11.25" customHeight="1">
      <c r="A512" s="2">
        <v>100154</v>
      </c>
      <c r="B512" s="2" t="s">
        <v>733</v>
      </c>
      <c r="C512" s="2">
        <v>2010</v>
      </c>
      <c r="D512" s="2" t="s">
        <v>224</v>
      </c>
      <c r="E512" s="207">
        <v>40633</v>
      </c>
      <c r="F512" s="2">
        <v>186</v>
      </c>
      <c r="H512" s="208">
        <v>7575</v>
      </c>
      <c r="I512" s="208">
        <v>7575</v>
      </c>
      <c r="J512" s="2"/>
    </row>
    <row r="513" spans="1:10" ht="11.25" customHeight="1">
      <c r="A513" s="2">
        <v>100164</v>
      </c>
      <c r="B513" s="2" t="s">
        <v>734</v>
      </c>
      <c r="C513" s="2">
        <v>2010</v>
      </c>
      <c r="D513" s="2" t="s">
        <v>224</v>
      </c>
      <c r="E513" s="207">
        <v>40543</v>
      </c>
      <c r="F513" s="2">
        <v>213</v>
      </c>
      <c r="G513" s="2">
        <v>180</v>
      </c>
      <c r="H513" s="208">
        <v>38006</v>
      </c>
      <c r="I513" s="208">
        <v>38006</v>
      </c>
      <c r="J513" s="2"/>
    </row>
    <row r="514" spans="1:10" ht="11.25" customHeight="1">
      <c r="A514" s="2">
        <v>100158</v>
      </c>
      <c r="B514" s="2" t="s">
        <v>735</v>
      </c>
      <c r="C514" s="2">
        <v>2010</v>
      </c>
      <c r="D514" s="2" t="s">
        <v>224</v>
      </c>
      <c r="E514" s="207">
        <v>40543</v>
      </c>
      <c r="F514" s="2">
        <v>765</v>
      </c>
      <c r="G514" s="2">
        <v>275</v>
      </c>
      <c r="H514" s="208">
        <v>97819</v>
      </c>
      <c r="I514" s="208">
        <v>97819</v>
      </c>
      <c r="J514" s="2"/>
    </row>
    <row r="515" spans="1:10" ht="11.25" customHeight="1">
      <c r="A515" s="2">
        <v>100166</v>
      </c>
      <c r="B515" s="2" t="s">
        <v>736</v>
      </c>
      <c r="C515" s="2">
        <v>2010</v>
      </c>
      <c r="D515" s="2" t="s">
        <v>224</v>
      </c>
      <c r="E515" s="207">
        <v>40543</v>
      </c>
      <c r="F515" s="2">
        <v>426</v>
      </c>
      <c r="G515" s="2">
        <v>234</v>
      </c>
      <c r="H515" s="208">
        <v>61825</v>
      </c>
      <c r="I515" s="208">
        <v>61825</v>
      </c>
      <c r="J515" s="2"/>
    </row>
    <row r="516" spans="1:10" ht="11.25" customHeight="1">
      <c r="A516" s="2">
        <v>100482</v>
      </c>
      <c r="B516" s="2" t="s">
        <v>737</v>
      </c>
      <c r="C516" s="2">
        <v>2010</v>
      </c>
      <c r="D516" s="2" t="s">
        <v>224</v>
      </c>
      <c r="E516" s="207">
        <v>40543</v>
      </c>
      <c r="F516" s="2">
        <v>297</v>
      </c>
      <c r="G516" s="2">
        <v>100</v>
      </c>
      <c r="H516" s="208">
        <v>51488</v>
      </c>
      <c r="I516" s="208">
        <v>61526</v>
      </c>
      <c r="J516" s="2"/>
    </row>
    <row r="517" spans="1:10" ht="11.25" customHeight="1">
      <c r="A517" s="2">
        <v>100155</v>
      </c>
      <c r="B517" s="2" t="s">
        <v>738</v>
      </c>
      <c r="C517" s="2">
        <v>2010</v>
      </c>
      <c r="D517" s="2" t="s">
        <v>224</v>
      </c>
      <c r="E517" s="207">
        <v>40543</v>
      </c>
      <c r="F517" s="2">
        <v>337</v>
      </c>
      <c r="G517" s="2">
        <v>151</v>
      </c>
      <c r="H517" s="208">
        <v>28451</v>
      </c>
      <c r="I517" s="208">
        <v>28451</v>
      </c>
      <c r="J517" s="2"/>
    </row>
    <row r="518" spans="1:10" ht="11.25" customHeight="1">
      <c r="A518" s="2">
        <v>100738</v>
      </c>
      <c r="B518" s="2" t="s">
        <v>739</v>
      </c>
      <c r="C518" s="2">
        <v>2010</v>
      </c>
      <c r="D518" s="2" t="s">
        <v>224</v>
      </c>
      <c r="E518" s="207">
        <v>40543</v>
      </c>
      <c r="F518" s="2">
        <v>285</v>
      </c>
      <c r="G518" s="2">
        <v>170</v>
      </c>
      <c r="H518" s="208">
        <v>28320</v>
      </c>
      <c r="I518" s="208">
        <v>28320</v>
      </c>
      <c r="J518" s="2"/>
    </row>
    <row r="519" spans="1:10" ht="11.25" customHeight="1">
      <c r="A519" s="2">
        <v>100417</v>
      </c>
      <c r="B519" s="2" t="s">
        <v>740</v>
      </c>
      <c r="C519" s="2">
        <v>2010</v>
      </c>
      <c r="D519" s="2" t="s">
        <v>224</v>
      </c>
      <c r="E519" s="207">
        <v>40543</v>
      </c>
      <c r="F519" s="2">
        <v>136</v>
      </c>
      <c r="G519" s="2">
        <v>53</v>
      </c>
      <c r="H519" s="208">
        <v>10167</v>
      </c>
      <c r="I519" s="208">
        <v>10167</v>
      </c>
      <c r="J519" s="2"/>
    </row>
    <row r="520" spans="1:10" ht="11.25" customHeight="1">
      <c r="A520" s="2">
        <v>100165</v>
      </c>
      <c r="B520" s="2" t="s">
        <v>741</v>
      </c>
      <c r="C520" s="2">
        <v>2010</v>
      </c>
      <c r="D520" s="2" t="s">
        <v>224</v>
      </c>
      <c r="E520" s="207">
        <v>40543</v>
      </c>
      <c r="F520" s="2">
        <v>135</v>
      </c>
      <c r="G520" s="2">
        <v>48</v>
      </c>
      <c r="H520" s="208">
        <v>8122</v>
      </c>
      <c r="I520" s="208">
        <v>8122</v>
      </c>
      <c r="J520" s="2"/>
    </row>
    <row r="521" spans="1:10" ht="11.25" customHeight="1">
      <c r="A521" s="2">
        <v>101994</v>
      </c>
      <c r="B521" s="2" t="s">
        <v>742</v>
      </c>
      <c r="C521" s="2">
        <v>2010</v>
      </c>
      <c r="D521" s="2" t="s">
        <v>224</v>
      </c>
      <c r="E521" s="207">
        <v>40543</v>
      </c>
      <c r="F521" s="2">
        <v>80</v>
      </c>
      <c r="G521" s="2">
        <v>41</v>
      </c>
      <c r="H521" s="208">
        <v>11197</v>
      </c>
      <c r="I521" s="208">
        <v>11197</v>
      </c>
      <c r="J521" s="2"/>
    </row>
    <row r="522" spans="1:10" ht="11.25" customHeight="1">
      <c r="A522" s="2">
        <v>100160</v>
      </c>
      <c r="B522" s="2" t="s">
        <v>743</v>
      </c>
      <c r="C522" s="2">
        <v>2010</v>
      </c>
      <c r="D522" s="2" t="s">
        <v>224</v>
      </c>
      <c r="E522" s="207">
        <v>40543</v>
      </c>
      <c r="F522" s="2">
        <v>260</v>
      </c>
      <c r="G522" s="2">
        <v>161</v>
      </c>
      <c r="H522" s="208">
        <v>16581</v>
      </c>
      <c r="I522" s="208">
        <v>16581</v>
      </c>
      <c r="J522" s="2"/>
    </row>
    <row r="523" spans="1:10" ht="11.25" customHeight="1">
      <c r="A523" s="2">
        <v>100274</v>
      </c>
      <c r="B523" s="2" t="s">
        <v>744</v>
      </c>
      <c r="C523" s="2">
        <v>2010</v>
      </c>
      <c r="D523" s="2" t="s">
        <v>224</v>
      </c>
      <c r="E523" s="207">
        <v>40543</v>
      </c>
      <c r="F523" s="2">
        <v>859</v>
      </c>
      <c r="G523" s="2">
        <v>465</v>
      </c>
      <c r="H523" s="208">
        <v>122614</v>
      </c>
      <c r="I523" s="208">
        <v>128163</v>
      </c>
      <c r="J523" s="2"/>
    </row>
    <row r="524" spans="1:10" ht="11.25" customHeight="1">
      <c r="A524" s="2">
        <v>100159</v>
      </c>
      <c r="B524" s="2" t="s">
        <v>745</v>
      </c>
      <c r="C524" s="2">
        <v>2010</v>
      </c>
      <c r="D524" s="2" t="s">
        <v>224</v>
      </c>
      <c r="E524" s="207">
        <v>40543</v>
      </c>
      <c r="F524" s="2">
        <v>152</v>
      </c>
      <c r="G524" s="2">
        <v>89</v>
      </c>
      <c r="H524" s="208">
        <v>17146</v>
      </c>
      <c r="I524" s="208">
        <v>17146</v>
      </c>
      <c r="J524" s="2"/>
    </row>
    <row r="525" spans="1:10" ht="11.25" customHeight="1">
      <c r="A525" s="2">
        <v>101563</v>
      </c>
      <c r="B525" s="2" t="s">
        <v>746</v>
      </c>
      <c r="C525" s="2">
        <v>2010</v>
      </c>
      <c r="D525" s="2" t="s">
        <v>224</v>
      </c>
      <c r="E525" s="207">
        <v>40543</v>
      </c>
      <c r="F525" s="2">
        <v>197</v>
      </c>
      <c r="G525" s="2">
        <v>71</v>
      </c>
      <c r="H525" s="208">
        <v>15293</v>
      </c>
      <c r="I525" s="208">
        <v>15444</v>
      </c>
      <c r="J525" s="2"/>
    </row>
    <row r="526" spans="1:10" ht="11.25" customHeight="1">
      <c r="A526" s="2">
        <v>100233</v>
      </c>
      <c r="B526" s="2" t="s">
        <v>747</v>
      </c>
      <c r="C526" s="2">
        <v>2010</v>
      </c>
      <c r="D526" s="2" t="s">
        <v>224</v>
      </c>
      <c r="E526" s="207">
        <v>40543</v>
      </c>
      <c r="F526" s="2">
        <v>130</v>
      </c>
      <c r="G526" s="2">
        <v>55</v>
      </c>
      <c r="H526" s="208">
        <v>16077</v>
      </c>
      <c r="I526" s="208">
        <v>17069</v>
      </c>
      <c r="J526" s="2"/>
    </row>
    <row r="527" spans="1:10" ht="11.25" customHeight="1">
      <c r="A527" s="2">
        <v>100156</v>
      </c>
      <c r="B527" s="2" t="s">
        <v>748</v>
      </c>
      <c r="C527" s="2">
        <v>2010</v>
      </c>
      <c r="D527" s="2" t="s">
        <v>224</v>
      </c>
      <c r="E527" s="207">
        <v>40543</v>
      </c>
      <c r="F527" s="2">
        <v>213</v>
      </c>
      <c r="G527" s="2">
        <v>74</v>
      </c>
      <c r="H527" s="208">
        <v>8023</v>
      </c>
      <c r="I527" s="208">
        <v>8023</v>
      </c>
      <c r="J527" s="2"/>
    </row>
    <row r="528" spans="1:10" ht="11.25" customHeight="1">
      <c r="A528" s="2">
        <v>102099</v>
      </c>
      <c r="B528" s="2" t="s">
        <v>749</v>
      </c>
      <c r="C528" s="2">
        <v>2010</v>
      </c>
      <c r="D528" s="2" t="s">
        <v>224</v>
      </c>
      <c r="E528" s="207">
        <v>40543</v>
      </c>
      <c r="F528" s="2">
        <v>86</v>
      </c>
      <c r="G528" s="2">
        <v>36</v>
      </c>
      <c r="H528" s="208">
        <v>4330</v>
      </c>
      <c r="I528" s="208">
        <v>4330</v>
      </c>
      <c r="J528" s="2"/>
    </row>
    <row r="529" spans="1:10" ht="11.25" customHeight="1">
      <c r="A529" s="2">
        <v>100320</v>
      </c>
      <c r="B529" s="2" t="s">
        <v>750</v>
      </c>
      <c r="C529" s="2">
        <v>2010</v>
      </c>
      <c r="D529" s="2" t="s">
        <v>224</v>
      </c>
      <c r="E529" s="207">
        <v>40543</v>
      </c>
      <c r="F529" s="2">
        <v>256</v>
      </c>
      <c r="G529" s="2">
        <v>110</v>
      </c>
      <c r="H529" s="208">
        <v>17300</v>
      </c>
      <c r="I529" s="208">
        <v>17300</v>
      </c>
      <c r="J529" s="2"/>
    </row>
    <row r="530" spans="1:10" ht="11.25" customHeight="1">
      <c r="A530" s="2">
        <v>100161</v>
      </c>
      <c r="B530" s="2" t="s">
        <v>751</v>
      </c>
      <c r="C530" s="2">
        <v>2010</v>
      </c>
      <c r="D530" s="2" t="s">
        <v>224</v>
      </c>
      <c r="E530" s="207">
        <v>40543</v>
      </c>
      <c r="F530" s="2">
        <v>349</v>
      </c>
      <c r="G530" s="2">
        <v>192</v>
      </c>
      <c r="H530" s="208">
        <v>54196</v>
      </c>
      <c r="I530" s="208">
        <v>54196</v>
      </c>
      <c r="J530" s="2"/>
    </row>
    <row r="531" spans="1:10" ht="11.25" customHeight="1">
      <c r="A531" s="2">
        <v>100153</v>
      </c>
      <c r="B531" s="2" t="s">
        <v>752</v>
      </c>
      <c r="C531" s="2">
        <v>2010</v>
      </c>
      <c r="D531" s="2" t="s">
        <v>224</v>
      </c>
      <c r="E531" s="207">
        <v>40543</v>
      </c>
      <c r="F531" s="2">
        <v>450</v>
      </c>
      <c r="G531" s="2">
        <v>193</v>
      </c>
      <c r="H531" s="208">
        <v>42347</v>
      </c>
      <c r="I531" s="208">
        <v>42347</v>
      </c>
      <c r="J531" s="2"/>
    </row>
    <row r="532" spans="1:10" ht="11.25" customHeight="1">
      <c r="A532" s="2">
        <v>100162</v>
      </c>
      <c r="B532" s="2" t="s">
        <v>753</v>
      </c>
      <c r="C532" s="2">
        <v>2010</v>
      </c>
      <c r="D532" s="2" t="s">
        <v>224</v>
      </c>
      <c r="E532" s="207">
        <v>40543</v>
      </c>
      <c r="F532" s="2">
        <v>170</v>
      </c>
      <c r="G532" s="2">
        <v>79</v>
      </c>
      <c r="H532" s="208">
        <v>13669</v>
      </c>
      <c r="I532" s="208">
        <v>13669</v>
      </c>
      <c r="J532" s="2"/>
    </row>
    <row r="533" spans="1:10" ht="11.25" customHeight="1">
      <c r="A533" s="2">
        <v>100295</v>
      </c>
      <c r="B533" s="2" t="s">
        <v>754</v>
      </c>
      <c r="C533" s="2">
        <v>2010</v>
      </c>
      <c r="D533" s="2" t="s">
        <v>224</v>
      </c>
      <c r="E533" s="207">
        <v>40543</v>
      </c>
      <c r="F533" s="208">
        <v>1000</v>
      </c>
      <c r="G533" s="2">
        <v>362</v>
      </c>
      <c r="H533" s="208">
        <v>68144</v>
      </c>
      <c r="I533" s="208">
        <v>68144</v>
      </c>
      <c r="J533" s="2"/>
    </row>
    <row r="534" spans="1:10" ht="11.25" customHeight="1">
      <c r="A534" s="2">
        <v>100218</v>
      </c>
      <c r="B534" s="2" t="s">
        <v>755</v>
      </c>
      <c r="C534" s="2">
        <v>2010</v>
      </c>
      <c r="D534" s="2" t="s">
        <v>224</v>
      </c>
      <c r="E534" s="207">
        <v>40543</v>
      </c>
      <c r="F534" s="2">
        <v>82</v>
      </c>
      <c r="G534" s="2">
        <v>35</v>
      </c>
      <c r="H534" s="208">
        <v>7392</v>
      </c>
      <c r="I534" s="208">
        <v>7392</v>
      </c>
      <c r="J534" s="2"/>
    </row>
    <row r="535" spans="1:10" ht="11.25" customHeight="1">
      <c r="A535" s="2">
        <v>117029</v>
      </c>
      <c r="B535" s="2" t="s">
        <v>756</v>
      </c>
      <c r="C535" s="2">
        <v>2010</v>
      </c>
      <c r="D535" s="2" t="s">
        <v>224</v>
      </c>
      <c r="E535" s="207">
        <v>40543</v>
      </c>
      <c r="F535" s="2">
        <v>78</v>
      </c>
      <c r="G535" s="2">
        <v>42</v>
      </c>
      <c r="H535" s="208">
        <v>9428</v>
      </c>
      <c r="I535" s="208">
        <v>9428</v>
      </c>
      <c r="J535" s="2"/>
    </row>
    <row r="536" spans="1:10" ht="11.25" customHeight="1">
      <c r="A536" s="2">
        <v>125829</v>
      </c>
      <c r="B536" s="2" t="s">
        <v>757</v>
      </c>
      <c r="C536" s="2">
        <v>2010</v>
      </c>
      <c r="D536" s="2" t="s">
        <v>224</v>
      </c>
      <c r="E536" s="207">
        <v>40543</v>
      </c>
      <c r="F536" s="2">
        <v>19</v>
      </c>
      <c r="G536" s="2">
        <v>7</v>
      </c>
      <c r="H536" s="208">
        <v>3369</v>
      </c>
      <c r="I536" s="208">
        <v>3369</v>
      </c>
      <c r="J536" s="2"/>
    </row>
    <row r="537" spans="1:10" ht="11.25" customHeight="1">
      <c r="A537" s="2">
        <v>100445</v>
      </c>
      <c r="B537" s="2" t="s">
        <v>758</v>
      </c>
      <c r="C537" s="2">
        <v>2010</v>
      </c>
      <c r="D537" s="2" t="s">
        <v>224</v>
      </c>
      <c r="E537" s="207">
        <v>40543</v>
      </c>
      <c r="J537" s="2"/>
    </row>
    <row r="538" spans="1:10" ht="11.25" customHeight="1">
      <c r="A538" s="2">
        <v>101515</v>
      </c>
      <c r="B538" s="2" t="s">
        <v>759</v>
      </c>
      <c r="C538" s="2">
        <v>2010</v>
      </c>
      <c r="D538" s="2" t="s">
        <v>224</v>
      </c>
      <c r="E538" s="207">
        <v>40543</v>
      </c>
      <c r="F538" s="2">
        <v>152</v>
      </c>
      <c r="G538" s="2">
        <v>9</v>
      </c>
      <c r="H538" s="208">
        <v>7617</v>
      </c>
      <c r="I538" s="208">
        <v>7617</v>
      </c>
      <c r="J538" s="2"/>
    </row>
    <row r="539" spans="1:10" ht="11.25" customHeight="1">
      <c r="A539" s="2">
        <v>100760</v>
      </c>
      <c r="B539" s="2" t="s">
        <v>760</v>
      </c>
      <c r="C539" s="2">
        <v>2010</v>
      </c>
      <c r="D539" s="2" t="s">
        <v>224</v>
      </c>
      <c r="E539" s="207">
        <v>40543</v>
      </c>
      <c r="F539" s="2">
        <v>69</v>
      </c>
      <c r="G539" s="2">
        <v>34</v>
      </c>
      <c r="H539" s="208">
        <v>3692</v>
      </c>
      <c r="I539" s="208">
        <v>3692</v>
      </c>
      <c r="J539" s="2"/>
    </row>
    <row r="540" spans="1:10" ht="11.25" customHeight="1">
      <c r="A540" s="2">
        <v>102964</v>
      </c>
      <c r="B540" s="2" t="s">
        <v>761</v>
      </c>
      <c r="C540" s="2">
        <v>2010</v>
      </c>
      <c r="D540" s="2" t="s">
        <v>224</v>
      </c>
      <c r="E540" s="207">
        <v>40543</v>
      </c>
      <c r="F540" s="2">
        <v>11</v>
      </c>
      <c r="G540" s="2">
        <v>5</v>
      </c>
      <c r="H540" s="208">
        <v>1548</v>
      </c>
      <c r="I540" s="208">
        <v>1548</v>
      </c>
      <c r="J540" s="2"/>
    </row>
    <row r="541" spans="1:10" ht="11.25" customHeight="1">
      <c r="A541" s="2">
        <v>134382</v>
      </c>
      <c r="B541" s="2" t="s">
        <v>762</v>
      </c>
      <c r="C541" s="2">
        <v>2010</v>
      </c>
      <c r="D541" s="2" t="s">
        <v>224</v>
      </c>
      <c r="E541" s="207">
        <v>40543</v>
      </c>
      <c r="F541" s="2">
        <v>460</v>
      </c>
      <c r="G541" s="2">
        <v>218</v>
      </c>
      <c r="H541" s="208">
        <v>9798</v>
      </c>
      <c r="I541" s="208">
        <v>13968</v>
      </c>
      <c r="J541" s="2"/>
    </row>
    <row r="542" spans="1:10" ht="11.25" customHeight="1">
      <c r="A542" s="2">
        <v>100157</v>
      </c>
      <c r="B542" s="2" t="s">
        <v>763</v>
      </c>
      <c r="C542" s="2">
        <v>2010</v>
      </c>
      <c r="D542" s="2" t="s">
        <v>224</v>
      </c>
      <c r="E542" s="207">
        <v>40543</v>
      </c>
      <c r="F542" s="2">
        <v>911</v>
      </c>
      <c r="G542" s="2">
        <v>417</v>
      </c>
      <c r="H542" s="208">
        <v>110777</v>
      </c>
      <c r="I542" s="208">
        <v>110777</v>
      </c>
      <c r="J542" s="2"/>
    </row>
    <row r="543" spans="1:10" ht="11.25" customHeight="1">
      <c r="A543" s="2">
        <v>101749</v>
      </c>
      <c r="B543" s="2" t="s">
        <v>764</v>
      </c>
      <c r="C543" s="2">
        <v>2010</v>
      </c>
      <c r="D543" s="2" t="s">
        <v>224</v>
      </c>
      <c r="E543" s="207">
        <v>40543</v>
      </c>
      <c r="F543" s="2">
        <v>166</v>
      </c>
      <c r="G543" s="2">
        <v>88</v>
      </c>
      <c r="H543" s="208">
        <v>17680</v>
      </c>
      <c r="I543" s="208">
        <v>17680</v>
      </c>
      <c r="J543" s="2"/>
    </row>
    <row r="544" spans="1:10" ht="11.25" customHeight="1">
      <c r="A544" s="2">
        <v>100608</v>
      </c>
      <c r="B544" s="2" t="s">
        <v>765</v>
      </c>
      <c r="C544" s="2">
        <v>2010</v>
      </c>
      <c r="D544" s="2" t="s">
        <v>224</v>
      </c>
      <c r="E544" s="207">
        <v>40543</v>
      </c>
      <c r="F544" s="2">
        <v>829</v>
      </c>
      <c r="G544" s="2">
        <v>419</v>
      </c>
      <c r="H544" s="208">
        <v>44886</v>
      </c>
      <c r="I544" s="208">
        <v>44886</v>
      </c>
      <c r="J544" s="2"/>
    </row>
    <row r="545" spans="1:10" ht="11.25" customHeight="1">
      <c r="A545" s="2">
        <v>100374</v>
      </c>
      <c r="B545" s="2" t="s">
        <v>766</v>
      </c>
      <c r="C545" s="2">
        <v>2010</v>
      </c>
      <c r="D545" s="2" t="s">
        <v>224</v>
      </c>
      <c r="E545" s="207">
        <v>40543</v>
      </c>
      <c r="F545" s="208">
        <v>1544</v>
      </c>
      <c r="G545" s="2">
        <v>562</v>
      </c>
      <c r="H545" s="208">
        <v>151797</v>
      </c>
      <c r="I545" s="208">
        <v>151797</v>
      </c>
      <c r="J545" s="2"/>
    </row>
    <row r="546" spans="1:10" ht="11.25" customHeight="1">
      <c r="A546" s="2">
        <v>100224</v>
      </c>
      <c r="B546" s="2" t="s">
        <v>767</v>
      </c>
      <c r="C546" s="2">
        <v>2010</v>
      </c>
      <c r="D546" s="2" t="s">
        <v>224</v>
      </c>
      <c r="E546" s="207">
        <v>40543</v>
      </c>
      <c r="F546" s="2">
        <v>417</v>
      </c>
      <c r="G546" s="2">
        <v>124</v>
      </c>
      <c r="H546" s="208">
        <v>12597</v>
      </c>
      <c r="I546" s="208">
        <v>12597</v>
      </c>
      <c r="J546" s="2"/>
    </row>
    <row r="547" spans="1:10" ht="11.25" customHeight="1">
      <c r="A547" s="2">
        <v>101239</v>
      </c>
      <c r="B547" s="2" t="s">
        <v>768</v>
      </c>
      <c r="C547" s="2">
        <v>2010</v>
      </c>
      <c r="D547" s="2" t="s">
        <v>224</v>
      </c>
      <c r="E547" s="207">
        <v>40543</v>
      </c>
      <c r="F547" s="2">
        <v>235</v>
      </c>
      <c r="G547" s="2">
        <v>87</v>
      </c>
      <c r="H547" s="208">
        <v>19464</v>
      </c>
      <c r="I547" s="208">
        <v>19464</v>
      </c>
      <c r="J547" s="2"/>
    </row>
    <row r="548" spans="1:10" ht="11.25" customHeight="1">
      <c r="A548" s="2">
        <v>100758</v>
      </c>
      <c r="B548" s="2" t="s">
        <v>769</v>
      </c>
      <c r="C548" s="2">
        <v>2010</v>
      </c>
      <c r="D548" s="2" t="s">
        <v>224</v>
      </c>
      <c r="E548" s="207">
        <v>40543</v>
      </c>
      <c r="F548" s="208">
        <v>1192</v>
      </c>
      <c r="G548" s="2">
        <v>592</v>
      </c>
      <c r="H548" s="208">
        <v>187636</v>
      </c>
      <c r="I548" s="208">
        <v>235563</v>
      </c>
      <c r="J548" s="2"/>
    </row>
    <row r="549" spans="1:10" ht="11.25" customHeight="1">
      <c r="A549" s="2">
        <v>100542</v>
      </c>
      <c r="B549" s="2" t="s">
        <v>770</v>
      </c>
      <c r="C549" s="2">
        <v>2010</v>
      </c>
      <c r="D549" s="2" t="s">
        <v>224</v>
      </c>
      <c r="E549" s="207">
        <v>40543</v>
      </c>
      <c r="F549" s="208">
        <v>1457</v>
      </c>
      <c r="G549" s="2">
        <v>795</v>
      </c>
      <c r="H549" s="208">
        <v>352592</v>
      </c>
      <c r="I549" s="208">
        <v>363821</v>
      </c>
      <c r="J549" s="2"/>
    </row>
    <row r="550" spans="1:10" ht="11.25" customHeight="1">
      <c r="A550" s="2">
        <v>100266</v>
      </c>
      <c r="B550" s="2" t="s">
        <v>771</v>
      </c>
      <c r="C550" s="2">
        <v>2010</v>
      </c>
      <c r="D550" s="2" t="s">
        <v>224</v>
      </c>
      <c r="E550" s="207">
        <v>40543</v>
      </c>
      <c r="F550" s="2">
        <v>137</v>
      </c>
      <c r="G550" s="2">
        <v>33</v>
      </c>
      <c r="H550" s="208">
        <v>9448</v>
      </c>
      <c r="I550" s="208">
        <v>9448</v>
      </c>
      <c r="J550" s="2"/>
    </row>
    <row r="551" spans="1:10" ht="11.25" customHeight="1">
      <c r="A551" s="2">
        <v>100314</v>
      </c>
      <c r="B551" s="2" t="s">
        <v>772</v>
      </c>
      <c r="C551" s="2">
        <v>2010</v>
      </c>
      <c r="D551" s="2" t="s">
        <v>224</v>
      </c>
      <c r="E551" s="207">
        <v>40543</v>
      </c>
      <c r="F551" s="2">
        <v>23</v>
      </c>
      <c r="G551" s="2">
        <v>6</v>
      </c>
      <c r="H551" s="208">
        <v>2669</v>
      </c>
      <c r="I551" s="208">
        <v>2669</v>
      </c>
      <c r="J551" s="2"/>
    </row>
    <row r="552" spans="1:10" ht="11.25" customHeight="1">
      <c r="A552" s="2">
        <v>100441</v>
      </c>
      <c r="B552" s="2" t="s">
        <v>773</v>
      </c>
      <c r="C552" s="2">
        <v>2010</v>
      </c>
      <c r="D552" s="2" t="s">
        <v>224</v>
      </c>
      <c r="E552" s="207">
        <v>40543</v>
      </c>
      <c r="F552" s="2">
        <v>92</v>
      </c>
      <c r="G552" s="2">
        <v>46</v>
      </c>
      <c r="H552" s="208">
        <v>31967</v>
      </c>
      <c r="I552" s="208">
        <v>31967</v>
      </c>
      <c r="J552" s="2"/>
    </row>
    <row r="553" spans="1:10" ht="11.25" customHeight="1">
      <c r="A553" s="2">
        <v>106068</v>
      </c>
      <c r="B553" s="2" t="s">
        <v>774</v>
      </c>
      <c r="C553" s="2">
        <v>2010</v>
      </c>
      <c r="D553" s="2" t="s">
        <v>224</v>
      </c>
      <c r="E553" s="207">
        <v>40543</v>
      </c>
      <c r="F553" s="2">
        <v>46</v>
      </c>
      <c r="G553" s="2">
        <v>26</v>
      </c>
      <c r="H553" s="208">
        <v>6056</v>
      </c>
      <c r="I553" s="208">
        <v>6056</v>
      </c>
      <c r="J553" s="2"/>
    </row>
    <row r="554" spans="1:10" ht="11.25" customHeight="1">
      <c r="A554" s="2">
        <v>100481</v>
      </c>
      <c r="B554" s="2" t="s">
        <v>775</v>
      </c>
      <c r="C554" s="2">
        <v>2010</v>
      </c>
      <c r="D554" s="2" t="s">
        <v>224</v>
      </c>
      <c r="E554" s="207">
        <v>40543</v>
      </c>
      <c r="F554" s="2">
        <v>9</v>
      </c>
      <c r="G554" s="2">
        <v>3</v>
      </c>
      <c r="H554" s="2">
        <v>440</v>
      </c>
      <c r="I554" s="2">
        <v>440</v>
      </c>
      <c r="J554" s="2"/>
    </row>
    <row r="555" spans="1:10" ht="11.25" customHeight="1">
      <c r="A555" s="2">
        <v>100474</v>
      </c>
      <c r="B555" s="2" t="s">
        <v>776</v>
      </c>
      <c r="C555" s="2">
        <v>2010</v>
      </c>
      <c r="D555" s="2" t="s">
        <v>224</v>
      </c>
      <c r="E555" s="207">
        <v>40543</v>
      </c>
      <c r="F555" s="2">
        <v>32</v>
      </c>
      <c r="G555" s="2">
        <v>13</v>
      </c>
      <c r="H555" s="208">
        <v>4701</v>
      </c>
      <c r="I555" s="208">
        <v>4701</v>
      </c>
      <c r="J555" s="2"/>
    </row>
    <row r="556" spans="1:10" ht="11.25" customHeight="1">
      <c r="A556" s="2">
        <v>100212</v>
      </c>
      <c r="B556" s="2" t="s">
        <v>777</v>
      </c>
      <c r="C556" s="2">
        <v>2010</v>
      </c>
      <c r="D556" s="2" t="s">
        <v>224</v>
      </c>
      <c r="E556" s="207">
        <v>40543</v>
      </c>
      <c r="F556" s="2">
        <v>114</v>
      </c>
      <c r="G556" s="2">
        <v>45</v>
      </c>
      <c r="H556" s="208">
        <v>13359</v>
      </c>
      <c r="I556" s="208">
        <v>13359</v>
      </c>
      <c r="J556" s="2"/>
    </row>
    <row r="557" spans="1:10" ht="11.25" customHeight="1">
      <c r="A557" s="2">
        <v>100547</v>
      </c>
      <c r="B557" s="2" t="s">
        <v>778</v>
      </c>
      <c r="C557" s="2">
        <v>2010</v>
      </c>
      <c r="D557" s="2" t="s">
        <v>224</v>
      </c>
      <c r="E557" s="207">
        <v>40543</v>
      </c>
      <c r="F557" s="2">
        <v>855</v>
      </c>
      <c r="G557" s="2">
        <v>517</v>
      </c>
      <c r="H557" s="208">
        <v>132431</v>
      </c>
      <c r="I557" s="208">
        <v>137454</v>
      </c>
      <c r="J557" s="2"/>
    </row>
    <row r="558" spans="1:10" ht="11.25" customHeight="1">
      <c r="A558" s="2">
        <v>100285</v>
      </c>
      <c r="B558" s="2" t="s">
        <v>779</v>
      </c>
      <c r="C558" s="2">
        <v>2010</v>
      </c>
      <c r="D558" s="2" t="s">
        <v>224</v>
      </c>
      <c r="E558" s="207">
        <v>40543</v>
      </c>
      <c r="F558" s="2">
        <v>356</v>
      </c>
      <c r="H558" s="208">
        <v>30746</v>
      </c>
      <c r="I558" s="208">
        <v>31661</v>
      </c>
      <c r="J558" s="2"/>
    </row>
    <row r="559" spans="1:10" ht="11.25" customHeight="1">
      <c r="A559" s="2">
        <v>101782</v>
      </c>
      <c r="B559" s="2" t="s">
        <v>780</v>
      </c>
      <c r="C559" s="2">
        <v>2010</v>
      </c>
      <c r="D559" s="2" t="s">
        <v>224</v>
      </c>
      <c r="E559" s="207">
        <v>40543</v>
      </c>
      <c r="F559" s="2">
        <v>132</v>
      </c>
      <c r="G559" s="2">
        <v>62</v>
      </c>
      <c r="H559" s="208">
        <v>34721</v>
      </c>
      <c r="I559" s="208">
        <v>34721</v>
      </c>
      <c r="J559" s="2"/>
    </row>
    <row r="560" spans="1:10" ht="11.25" customHeight="1">
      <c r="A560" s="2">
        <v>100627</v>
      </c>
      <c r="B560" s="2" t="s">
        <v>781</v>
      </c>
      <c r="C560" s="2">
        <v>2010</v>
      </c>
      <c r="D560" s="2" t="s">
        <v>224</v>
      </c>
      <c r="E560" s="207">
        <v>40543</v>
      </c>
      <c r="F560" s="2">
        <v>147</v>
      </c>
      <c r="G560" s="2">
        <v>41</v>
      </c>
      <c r="H560" s="208">
        <v>10221</v>
      </c>
      <c r="I560" s="208">
        <v>13294</v>
      </c>
      <c r="J560" s="2"/>
    </row>
    <row r="561" spans="1:10" ht="11.25" customHeight="1">
      <c r="A561" s="2">
        <v>101475</v>
      </c>
      <c r="B561" s="2" t="s">
        <v>782</v>
      </c>
      <c r="C561" s="2">
        <v>2010</v>
      </c>
      <c r="D561" s="2" t="s">
        <v>224</v>
      </c>
      <c r="E561" s="207">
        <v>40543</v>
      </c>
      <c r="F561" s="2">
        <v>265</v>
      </c>
      <c r="G561" s="2">
        <v>159</v>
      </c>
      <c r="H561" s="208">
        <v>41739</v>
      </c>
      <c r="I561" s="208">
        <v>43752</v>
      </c>
      <c r="J561" s="2"/>
    </row>
    <row r="562" spans="1:10" ht="11.25" customHeight="1">
      <c r="A562" s="2">
        <v>101697</v>
      </c>
      <c r="B562" s="2" t="s">
        <v>783</v>
      </c>
      <c r="C562" s="2">
        <v>2010</v>
      </c>
      <c r="D562" s="2" t="s">
        <v>224</v>
      </c>
      <c r="E562" s="207">
        <v>40543</v>
      </c>
      <c r="F562" s="2">
        <v>404</v>
      </c>
      <c r="G562" s="2">
        <v>244</v>
      </c>
      <c r="H562" s="208">
        <v>53520</v>
      </c>
      <c r="I562" s="208">
        <v>53520</v>
      </c>
      <c r="J562" s="2"/>
    </row>
    <row r="563" spans="1:10" ht="11.25" customHeight="1">
      <c r="A563" s="2">
        <v>101414</v>
      </c>
      <c r="B563" s="2" t="s">
        <v>784</v>
      </c>
      <c r="C563" s="2">
        <v>2010</v>
      </c>
      <c r="D563" s="2" t="s">
        <v>224</v>
      </c>
      <c r="E563" s="207">
        <v>40543</v>
      </c>
      <c r="F563" s="2">
        <v>334</v>
      </c>
      <c r="G563" s="2">
        <v>144</v>
      </c>
      <c r="H563" s="208">
        <v>11667</v>
      </c>
      <c r="I563" s="208">
        <v>13736</v>
      </c>
      <c r="J563" s="2"/>
    </row>
    <row r="564" spans="1:10" ht="11.25" customHeight="1">
      <c r="A564" s="2">
        <v>100556</v>
      </c>
      <c r="B564" s="2" t="s">
        <v>785</v>
      </c>
      <c r="C564" s="2">
        <v>2010</v>
      </c>
      <c r="D564" s="2" t="s">
        <v>224</v>
      </c>
      <c r="E564" s="207">
        <v>40543</v>
      </c>
      <c r="F564" s="2">
        <v>276</v>
      </c>
      <c r="G564" s="2">
        <v>104</v>
      </c>
      <c r="H564" s="208">
        <v>9645</v>
      </c>
      <c r="I564" s="208">
        <v>11219</v>
      </c>
      <c r="J564" s="2"/>
    </row>
    <row r="565" spans="1:10" ht="11.25" customHeight="1">
      <c r="A565" s="2">
        <v>100147</v>
      </c>
      <c r="B565" s="2" t="s">
        <v>786</v>
      </c>
      <c r="C565" s="2">
        <v>2010</v>
      </c>
      <c r="D565" s="2" t="s">
        <v>224</v>
      </c>
      <c r="E565" s="207">
        <v>40375</v>
      </c>
      <c r="F565" s="2">
        <v>183</v>
      </c>
      <c r="G565" s="2">
        <v>113</v>
      </c>
      <c r="H565" s="208">
        <v>38238</v>
      </c>
      <c r="I565" s="208">
        <v>58608</v>
      </c>
      <c r="J565" s="2"/>
    </row>
    <row r="566" spans="1:10" ht="11.25" customHeight="1">
      <c r="A566" s="2">
        <v>101781</v>
      </c>
      <c r="B566" s="2" t="s">
        <v>787</v>
      </c>
      <c r="C566" s="2">
        <v>2010</v>
      </c>
      <c r="D566" s="2" t="s">
        <v>224</v>
      </c>
      <c r="E566" s="207">
        <v>40543</v>
      </c>
      <c r="F566" s="2">
        <v>7</v>
      </c>
      <c r="G566" s="2">
        <v>4</v>
      </c>
      <c r="H566" s="2">
        <v>377</v>
      </c>
      <c r="I566" s="2">
        <v>516</v>
      </c>
      <c r="J566" s="2"/>
    </row>
    <row r="567" spans="1:10" ht="11.25" customHeight="1">
      <c r="A567" s="2">
        <v>101394</v>
      </c>
      <c r="B567" s="2" t="s">
        <v>788</v>
      </c>
      <c r="C567" s="2">
        <v>2010</v>
      </c>
      <c r="D567" s="2" t="s">
        <v>224</v>
      </c>
      <c r="E567" s="207">
        <v>40543</v>
      </c>
      <c r="F567" s="2">
        <v>174</v>
      </c>
      <c r="G567" s="2">
        <v>87</v>
      </c>
      <c r="H567" s="208">
        <v>20414</v>
      </c>
      <c r="I567" s="208">
        <v>20414</v>
      </c>
      <c r="J567" s="2"/>
    </row>
    <row r="568" spans="1:10" ht="11.25" customHeight="1">
      <c r="A568" s="2">
        <v>101412</v>
      </c>
      <c r="B568" s="2" t="s">
        <v>789</v>
      </c>
      <c r="C568" s="2">
        <v>2010</v>
      </c>
      <c r="D568" s="2" t="s">
        <v>224</v>
      </c>
      <c r="E568" s="207">
        <v>40543</v>
      </c>
      <c r="F568" s="2">
        <v>146</v>
      </c>
      <c r="G568" s="2">
        <v>73</v>
      </c>
      <c r="H568" s="208">
        <v>17342</v>
      </c>
      <c r="I568" s="208">
        <v>17342</v>
      </c>
      <c r="J568" s="2"/>
    </row>
    <row r="569" spans="1:10" ht="11.25" customHeight="1">
      <c r="A569" s="2">
        <v>100221</v>
      </c>
      <c r="B569" s="2" t="s">
        <v>790</v>
      </c>
      <c r="C569" s="2">
        <v>2010</v>
      </c>
      <c r="D569" s="2" t="s">
        <v>224</v>
      </c>
      <c r="E569" s="207">
        <v>40543</v>
      </c>
      <c r="F569" s="2">
        <v>976</v>
      </c>
      <c r="G569" s="2">
        <v>135</v>
      </c>
      <c r="H569" s="208">
        <v>92095</v>
      </c>
      <c r="I569" s="208">
        <v>92095</v>
      </c>
      <c r="J569" s="2"/>
    </row>
    <row r="570" spans="1:10" ht="11.25" customHeight="1">
      <c r="A570" s="2">
        <v>101564</v>
      </c>
      <c r="B570" s="2" t="s">
        <v>791</v>
      </c>
      <c r="C570" s="2">
        <v>2010</v>
      </c>
      <c r="D570" s="2" t="s">
        <v>224</v>
      </c>
      <c r="E570" s="207">
        <v>40543</v>
      </c>
      <c r="F570" s="2">
        <v>13</v>
      </c>
      <c r="G570" s="2">
        <v>4</v>
      </c>
      <c r="H570" s="208">
        <v>2767</v>
      </c>
      <c r="I570" s="208">
        <v>2767</v>
      </c>
      <c r="J570" s="2"/>
    </row>
    <row r="571" spans="1:10" ht="11.25" customHeight="1">
      <c r="A571" s="2">
        <v>100680</v>
      </c>
      <c r="B571" s="2" t="s">
        <v>792</v>
      </c>
      <c r="C571" s="2">
        <v>2010</v>
      </c>
      <c r="D571" s="2" t="s">
        <v>224</v>
      </c>
      <c r="E571" s="207">
        <v>40543</v>
      </c>
      <c r="F571" s="2">
        <v>59</v>
      </c>
      <c r="G571" s="2">
        <v>14</v>
      </c>
      <c r="H571" s="208">
        <v>4163</v>
      </c>
      <c r="I571" s="208">
        <v>4163</v>
      </c>
      <c r="J571" s="2"/>
    </row>
    <row r="572" spans="1:10" ht="11.25" customHeight="1">
      <c r="A572" s="2">
        <v>100277</v>
      </c>
      <c r="B572" s="2" t="s">
        <v>793</v>
      </c>
      <c r="C572" s="2">
        <v>2010</v>
      </c>
      <c r="D572" s="2" t="s">
        <v>224</v>
      </c>
      <c r="E572" s="207">
        <v>40543</v>
      </c>
      <c r="F572" s="2">
        <v>21</v>
      </c>
      <c r="G572" s="2">
        <v>14</v>
      </c>
      <c r="H572" s="208">
        <v>3227</v>
      </c>
      <c r="I572" s="208">
        <v>3285</v>
      </c>
      <c r="J572" s="2"/>
    </row>
    <row r="573" spans="1:10" ht="11.25" customHeight="1">
      <c r="A573" s="2">
        <v>101108</v>
      </c>
      <c r="B573" s="2" t="s">
        <v>794</v>
      </c>
      <c r="C573" s="2">
        <v>2010</v>
      </c>
      <c r="D573" s="2" t="s">
        <v>224</v>
      </c>
      <c r="E573" s="207">
        <v>40543</v>
      </c>
      <c r="F573" s="2">
        <v>104</v>
      </c>
      <c r="G573" s="2">
        <v>39</v>
      </c>
      <c r="H573" s="208">
        <v>8631</v>
      </c>
      <c r="I573" s="208">
        <v>10045</v>
      </c>
      <c r="J573" s="2"/>
    </row>
    <row r="574" spans="1:10" ht="11.25" customHeight="1">
      <c r="A574" s="2">
        <v>100618</v>
      </c>
      <c r="B574" s="2" t="s">
        <v>795</v>
      </c>
      <c r="C574" s="2">
        <v>2010</v>
      </c>
      <c r="D574" s="2" t="s">
        <v>224</v>
      </c>
      <c r="E574" s="207">
        <v>40543</v>
      </c>
      <c r="F574" s="2">
        <v>58</v>
      </c>
      <c r="G574" s="2">
        <v>22</v>
      </c>
      <c r="H574" s="208">
        <v>5159</v>
      </c>
      <c r="I574" s="208">
        <v>5159</v>
      </c>
      <c r="J574" s="2"/>
    </row>
    <row r="575" spans="1:10" ht="11.25" customHeight="1">
      <c r="A575" s="2">
        <v>100676</v>
      </c>
      <c r="B575" s="2" t="s">
        <v>796</v>
      </c>
      <c r="C575" s="2">
        <v>2010</v>
      </c>
      <c r="D575" s="2" t="s">
        <v>224</v>
      </c>
      <c r="E575" s="207">
        <v>40543</v>
      </c>
      <c r="F575" s="2">
        <v>36</v>
      </c>
      <c r="G575" s="2">
        <v>26</v>
      </c>
      <c r="H575" s="208">
        <v>5950</v>
      </c>
      <c r="I575" s="208">
        <v>5950</v>
      </c>
      <c r="J575" s="2"/>
    </row>
    <row r="576" spans="1:10" ht="11.25" customHeight="1">
      <c r="A576" s="2">
        <v>100774</v>
      </c>
      <c r="B576" s="2" t="s">
        <v>797</v>
      </c>
      <c r="C576" s="2">
        <v>2010</v>
      </c>
      <c r="D576" s="2" t="s">
        <v>224</v>
      </c>
      <c r="E576" s="207">
        <v>40543</v>
      </c>
      <c r="F576" s="2">
        <v>33</v>
      </c>
      <c r="G576" s="2">
        <v>21</v>
      </c>
      <c r="H576" s="208">
        <v>5074</v>
      </c>
      <c r="I576" s="208">
        <v>5074</v>
      </c>
      <c r="J576" s="2"/>
    </row>
    <row r="577" spans="1:10" ht="11.25" customHeight="1">
      <c r="A577" s="2">
        <v>101477</v>
      </c>
      <c r="B577" s="2" t="s">
        <v>798</v>
      </c>
      <c r="C577" s="2">
        <v>2010</v>
      </c>
      <c r="D577" s="2" t="s">
        <v>224</v>
      </c>
      <c r="E577" s="207">
        <v>40543</v>
      </c>
      <c r="F577" s="2">
        <v>63</v>
      </c>
      <c r="G577" s="2">
        <v>21</v>
      </c>
      <c r="H577" s="208">
        <v>4671</v>
      </c>
      <c r="I577" s="208">
        <v>5115</v>
      </c>
      <c r="J577" s="2"/>
    </row>
    <row r="578" spans="1:10" ht="11.25" customHeight="1">
      <c r="A578" s="2">
        <v>100310</v>
      </c>
      <c r="B578" s="2" t="s">
        <v>799</v>
      </c>
      <c r="C578" s="2">
        <v>2010</v>
      </c>
      <c r="D578" s="2" t="s">
        <v>224</v>
      </c>
      <c r="E578" s="207">
        <v>40543</v>
      </c>
      <c r="F578" s="2">
        <v>44</v>
      </c>
      <c r="G578" s="2">
        <v>18</v>
      </c>
      <c r="H578" s="208">
        <v>6948</v>
      </c>
      <c r="I578" s="208">
        <v>7538</v>
      </c>
      <c r="J578" s="2"/>
    </row>
    <row r="579" spans="1:10" ht="11.25" customHeight="1">
      <c r="A579" s="2">
        <v>101856</v>
      </c>
      <c r="B579" s="2" t="s">
        <v>800</v>
      </c>
      <c r="C579" s="2">
        <v>2010</v>
      </c>
      <c r="D579" s="2" t="s">
        <v>224</v>
      </c>
      <c r="E579" s="207">
        <v>40543</v>
      </c>
      <c r="F579" s="2">
        <v>94</v>
      </c>
      <c r="G579" s="2">
        <v>37</v>
      </c>
      <c r="H579" s="208">
        <v>7247</v>
      </c>
      <c r="I579" s="208">
        <v>7247</v>
      </c>
      <c r="J579" s="2"/>
    </row>
    <row r="580" spans="1:10" ht="11.25" customHeight="1">
      <c r="A580" s="2">
        <v>100214</v>
      </c>
      <c r="B580" s="2" t="s">
        <v>801</v>
      </c>
      <c r="C580" s="2">
        <v>2010</v>
      </c>
      <c r="D580" s="2" t="s">
        <v>224</v>
      </c>
      <c r="E580" s="207">
        <v>40543</v>
      </c>
      <c r="F580" s="2">
        <v>285</v>
      </c>
      <c r="G580" s="2">
        <v>154</v>
      </c>
      <c r="H580" s="208">
        <v>53146</v>
      </c>
      <c r="I580" s="208">
        <v>63709</v>
      </c>
      <c r="J580" s="2"/>
    </row>
    <row r="581" spans="1:10" ht="11.25" customHeight="1">
      <c r="A581" s="2">
        <v>100553</v>
      </c>
      <c r="B581" s="2" t="s">
        <v>802</v>
      </c>
      <c r="C581" s="2">
        <v>2010</v>
      </c>
      <c r="D581" s="2" t="s">
        <v>224</v>
      </c>
      <c r="E581" s="207">
        <v>40543</v>
      </c>
      <c r="G581" s="2">
        <v>32</v>
      </c>
      <c r="I581" s="208">
        <v>5623</v>
      </c>
      <c r="J581" s="2"/>
    </row>
    <row r="582" spans="1:10" ht="11.25" customHeight="1">
      <c r="A582" s="2">
        <v>100484</v>
      </c>
      <c r="B582" s="2" t="s">
        <v>803</v>
      </c>
      <c r="C582" s="2">
        <v>2010</v>
      </c>
      <c r="D582" s="2" t="s">
        <v>224</v>
      </c>
      <c r="E582" s="207">
        <v>40543</v>
      </c>
      <c r="F582" s="2">
        <v>12</v>
      </c>
      <c r="G582" s="2">
        <v>8</v>
      </c>
      <c r="H582" s="208">
        <v>2557</v>
      </c>
      <c r="I582" s="208">
        <v>2557</v>
      </c>
      <c r="J582" s="2"/>
    </row>
    <row r="583" spans="1:10" ht="11.25" customHeight="1">
      <c r="A583" s="2">
        <v>100742</v>
      </c>
      <c r="B583" s="2" t="s">
        <v>804</v>
      </c>
      <c r="C583" s="2">
        <v>2010</v>
      </c>
      <c r="D583" s="2" t="s">
        <v>224</v>
      </c>
      <c r="E583" s="207">
        <v>40543</v>
      </c>
      <c r="F583" s="2">
        <v>14</v>
      </c>
      <c r="G583" s="2">
        <v>6</v>
      </c>
      <c r="H583" s="208">
        <v>2359</v>
      </c>
      <c r="I583" s="208">
        <v>2359</v>
      </c>
      <c r="J583" s="2"/>
    </row>
    <row r="584" spans="1:10" ht="11.25" customHeight="1">
      <c r="A584" s="2">
        <v>100352</v>
      </c>
      <c r="B584" s="2" t="s">
        <v>805</v>
      </c>
      <c r="C584" s="2">
        <v>2010</v>
      </c>
      <c r="D584" s="2" t="s">
        <v>224</v>
      </c>
      <c r="E584" s="207">
        <v>40543</v>
      </c>
      <c r="F584" s="2">
        <v>25</v>
      </c>
      <c r="G584" s="2">
        <v>11</v>
      </c>
      <c r="H584" s="208">
        <v>4552</v>
      </c>
      <c r="I584" s="208">
        <v>4552</v>
      </c>
      <c r="J584" s="2"/>
    </row>
    <row r="585" spans="1:10" ht="11.25" customHeight="1">
      <c r="A585" s="2">
        <v>100540</v>
      </c>
      <c r="B585" s="2" t="s">
        <v>806</v>
      </c>
      <c r="C585" s="2">
        <v>2010</v>
      </c>
      <c r="D585" s="2" t="s">
        <v>224</v>
      </c>
      <c r="E585" s="207">
        <v>40543</v>
      </c>
      <c r="F585" s="2">
        <v>232</v>
      </c>
      <c r="G585" s="2">
        <v>115</v>
      </c>
      <c r="H585" s="208">
        <v>44399</v>
      </c>
      <c r="I585" s="208">
        <v>44399</v>
      </c>
      <c r="J585" s="2"/>
    </row>
    <row r="586" spans="1:10" ht="11.25" customHeight="1">
      <c r="A586" s="2">
        <v>100665</v>
      </c>
      <c r="B586" s="2" t="s">
        <v>807</v>
      </c>
      <c r="C586" s="2">
        <v>2010</v>
      </c>
      <c r="D586" s="2" t="s">
        <v>224</v>
      </c>
      <c r="E586" s="207">
        <v>40543</v>
      </c>
      <c r="F586" s="2">
        <v>70</v>
      </c>
      <c r="G586" s="2">
        <v>32</v>
      </c>
      <c r="H586" s="208">
        <v>8443</v>
      </c>
      <c r="I586" s="208">
        <v>8443</v>
      </c>
      <c r="J586" s="2"/>
    </row>
    <row r="587" spans="1:10" ht="11.25" customHeight="1">
      <c r="A587" s="2">
        <v>100892</v>
      </c>
      <c r="B587" s="2" t="s">
        <v>808</v>
      </c>
      <c r="C587" s="2">
        <v>2010</v>
      </c>
      <c r="D587" s="2" t="s">
        <v>224</v>
      </c>
      <c r="E587" s="207">
        <v>40543</v>
      </c>
      <c r="F587" s="2">
        <v>19</v>
      </c>
      <c r="G587" s="2">
        <v>7</v>
      </c>
      <c r="H587" s="208">
        <v>1997</v>
      </c>
      <c r="I587" s="208">
        <v>1997</v>
      </c>
      <c r="J587" s="2"/>
    </row>
    <row r="588" spans="1:10" ht="11.25" customHeight="1">
      <c r="A588" s="2">
        <v>100672</v>
      </c>
      <c r="B588" s="2" t="s">
        <v>809</v>
      </c>
      <c r="C588" s="2">
        <v>2010</v>
      </c>
      <c r="D588" s="2" t="s">
        <v>224</v>
      </c>
      <c r="E588" s="207">
        <v>40543</v>
      </c>
      <c r="F588" s="2">
        <v>169</v>
      </c>
      <c r="G588" s="2">
        <v>65</v>
      </c>
      <c r="H588" s="208">
        <v>17977</v>
      </c>
      <c r="I588" s="208">
        <v>17977</v>
      </c>
      <c r="J588" s="2"/>
    </row>
    <row r="589" spans="1:10" ht="11.25" customHeight="1">
      <c r="A589" s="2">
        <v>101565</v>
      </c>
      <c r="B589" s="2" t="s">
        <v>810</v>
      </c>
      <c r="C589" s="2">
        <v>2010</v>
      </c>
      <c r="D589" s="2" t="s">
        <v>224</v>
      </c>
      <c r="E589" s="207">
        <v>40543</v>
      </c>
      <c r="F589" s="2">
        <v>5</v>
      </c>
      <c r="G589" s="2">
        <v>2</v>
      </c>
      <c r="H589" s="2">
        <v>445</v>
      </c>
      <c r="I589" s="2">
        <v>445</v>
      </c>
      <c r="J589" s="2"/>
    </row>
    <row r="590" spans="1:10" ht="11.25" customHeight="1">
      <c r="A590" s="2">
        <v>100204</v>
      </c>
      <c r="B590" s="2" t="s">
        <v>811</v>
      </c>
      <c r="C590" s="2">
        <v>2010</v>
      </c>
      <c r="D590" s="2" t="s">
        <v>224</v>
      </c>
      <c r="E590" s="207">
        <v>40543</v>
      </c>
      <c r="F590" s="2">
        <v>8</v>
      </c>
      <c r="G590" s="2">
        <v>2</v>
      </c>
      <c r="H590" s="208">
        <v>2996</v>
      </c>
      <c r="I590" s="208">
        <v>2996</v>
      </c>
      <c r="J590" s="2"/>
    </row>
    <row r="591" spans="1:10" ht="11.25" customHeight="1">
      <c r="A591" s="2">
        <v>101561</v>
      </c>
      <c r="B591" s="2" t="s">
        <v>812</v>
      </c>
      <c r="C591" s="2">
        <v>2010</v>
      </c>
      <c r="D591" s="2" t="s">
        <v>224</v>
      </c>
      <c r="E591" s="207">
        <v>40543</v>
      </c>
      <c r="F591" s="2">
        <v>8</v>
      </c>
      <c r="G591" s="2">
        <v>3</v>
      </c>
      <c r="H591" s="2">
        <v>360</v>
      </c>
      <c r="I591" s="2">
        <v>360</v>
      </c>
      <c r="J591" s="2"/>
    </row>
    <row r="592" spans="1:10" ht="11.25" customHeight="1">
      <c r="A592" s="2">
        <v>100616</v>
      </c>
      <c r="B592" s="2" t="s">
        <v>813</v>
      </c>
      <c r="C592" s="2">
        <v>2010</v>
      </c>
      <c r="D592" s="2" t="s">
        <v>224</v>
      </c>
      <c r="E592" s="207">
        <v>40543</v>
      </c>
      <c r="F592" s="2">
        <v>92</v>
      </c>
      <c r="G592" s="2">
        <v>39</v>
      </c>
      <c r="H592" s="208">
        <v>10982</v>
      </c>
      <c r="I592" s="208">
        <v>11055</v>
      </c>
      <c r="J592" s="2"/>
    </row>
    <row r="593" spans="1:10" ht="11.25" customHeight="1">
      <c r="A593" s="2">
        <v>113414</v>
      </c>
      <c r="B593" s="2" t="s">
        <v>814</v>
      </c>
      <c r="C593" s="2">
        <v>2010</v>
      </c>
      <c r="D593" s="2" t="s">
        <v>224</v>
      </c>
      <c r="E593" s="207">
        <v>40543</v>
      </c>
      <c r="F593" s="2">
        <v>19</v>
      </c>
      <c r="G593" s="2">
        <v>9</v>
      </c>
      <c r="H593" s="208">
        <v>2500</v>
      </c>
      <c r="I593" s="208">
        <v>2524</v>
      </c>
      <c r="J593" s="2"/>
    </row>
    <row r="594" spans="1:10" ht="11.25" customHeight="1">
      <c r="A594" s="2">
        <v>100229</v>
      </c>
      <c r="B594" s="2" t="s">
        <v>815</v>
      </c>
      <c r="C594" s="2">
        <v>2010</v>
      </c>
      <c r="D594" s="2" t="s">
        <v>224</v>
      </c>
      <c r="E594" s="207">
        <v>40543</v>
      </c>
      <c r="F594" s="2">
        <v>209</v>
      </c>
      <c r="G594" s="2">
        <v>94</v>
      </c>
      <c r="H594" s="208">
        <v>25303</v>
      </c>
      <c r="I594" s="208">
        <v>25303</v>
      </c>
      <c r="J594" s="2"/>
    </row>
    <row r="595" spans="1:10" ht="11.25" customHeight="1">
      <c r="A595" s="2">
        <v>100398</v>
      </c>
      <c r="B595" s="2" t="s">
        <v>816</v>
      </c>
      <c r="C595" s="2">
        <v>2010</v>
      </c>
      <c r="D595" s="2" t="s">
        <v>224</v>
      </c>
      <c r="E595" s="207">
        <v>40543</v>
      </c>
      <c r="F595" s="2">
        <v>32</v>
      </c>
      <c r="G595" s="2">
        <v>7</v>
      </c>
      <c r="H595" s="208">
        <v>1603</v>
      </c>
      <c r="I595" s="208">
        <v>1603</v>
      </c>
      <c r="J595" s="2"/>
    </row>
    <row r="596" spans="1:10" ht="11.25" customHeight="1">
      <c r="A596" s="2">
        <v>101560</v>
      </c>
      <c r="B596" s="2" t="s">
        <v>817</v>
      </c>
      <c r="C596" s="2">
        <v>2010</v>
      </c>
      <c r="D596" s="2" t="s">
        <v>224</v>
      </c>
      <c r="E596" s="207">
        <v>40543</v>
      </c>
      <c r="F596" s="2">
        <v>212</v>
      </c>
      <c r="G596" s="2">
        <v>50</v>
      </c>
      <c r="H596" s="208">
        <v>13956</v>
      </c>
      <c r="I596" s="208">
        <v>14555</v>
      </c>
      <c r="J596" s="2"/>
    </row>
    <row r="597" spans="1:10" ht="11.25" customHeight="1">
      <c r="A597" s="2">
        <v>100710</v>
      </c>
      <c r="B597" s="2" t="s">
        <v>818</v>
      </c>
      <c r="C597" s="2">
        <v>2010</v>
      </c>
      <c r="D597" s="2" t="s">
        <v>224</v>
      </c>
      <c r="E597" s="207">
        <v>40543</v>
      </c>
      <c r="F597" s="2">
        <v>123</v>
      </c>
      <c r="G597" s="2">
        <v>58</v>
      </c>
      <c r="H597" s="208">
        <v>14212</v>
      </c>
      <c r="I597" s="208">
        <v>14607</v>
      </c>
      <c r="J597" s="2"/>
    </row>
    <row r="598" spans="1:10" ht="11.25" customHeight="1">
      <c r="A598" s="2">
        <v>101698</v>
      </c>
      <c r="B598" s="2" t="s">
        <v>819</v>
      </c>
      <c r="C598" s="2">
        <v>2010</v>
      </c>
      <c r="D598" s="2" t="s">
        <v>224</v>
      </c>
      <c r="E598" s="207">
        <v>40543</v>
      </c>
      <c r="F598" s="2">
        <v>17</v>
      </c>
      <c r="G598" s="2">
        <v>7</v>
      </c>
      <c r="H598" s="208">
        <v>1681</v>
      </c>
      <c r="I598" s="208">
        <v>1681</v>
      </c>
      <c r="J598" s="2"/>
    </row>
    <row r="599" spans="1:10" ht="11.25" customHeight="1">
      <c r="A599" s="2">
        <v>101558</v>
      </c>
      <c r="B599" s="2" t="s">
        <v>820</v>
      </c>
      <c r="C599" s="2">
        <v>2010</v>
      </c>
      <c r="D599" s="2" t="s">
        <v>224</v>
      </c>
      <c r="E599" s="207">
        <v>40543</v>
      </c>
      <c r="F599" s="2">
        <v>7</v>
      </c>
      <c r="G599" s="2">
        <v>2</v>
      </c>
      <c r="H599" s="2">
        <v>181</v>
      </c>
      <c r="I599" s="2">
        <v>181</v>
      </c>
      <c r="J599" s="2"/>
    </row>
    <row r="600" spans="1:10" ht="11.25" customHeight="1">
      <c r="A600" s="2">
        <v>100373</v>
      </c>
      <c r="B600" s="2" t="s">
        <v>821</v>
      </c>
      <c r="C600" s="2">
        <v>2010</v>
      </c>
      <c r="D600" s="2" t="s">
        <v>224</v>
      </c>
      <c r="E600" s="207">
        <v>40543</v>
      </c>
      <c r="F600" s="2">
        <v>37</v>
      </c>
      <c r="G600" s="2">
        <v>15</v>
      </c>
      <c r="H600" s="208">
        <v>2595</v>
      </c>
      <c r="I600" s="208">
        <v>2595</v>
      </c>
      <c r="J600" s="2"/>
    </row>
    <row r="601" spans="1:10" ht="11.25" customHeight="1">
      <c r="A601" s="2">
        <v>101631</v>
      </c>
      <c r="B601" s="2" t="s">
        <v>822</v>
      </c>
      <c r="C601" s="2">
        <v>2010</v>
      </c>
      <c r="D601" s="2" t="s">
        <v>224</v>
      </c>
      <c r="E601" s="207">
        <v>40543</v>
      </c>
      <c r="F601" s="2">
        <v>29</v>
      </c>
      <c r="G601" s="2">
        <v>7</v>
      </c>
      <c r="H601" s="2">
        <v>683</v>
      </c>
      <c r="I601" s="2">
        <v>683</v>
      </c>
      <c r="J601" s="2"/>
    </row>
    <row r="602" spans="1:10" ht="11.25" customHeight="1">
      <c r="A602" s="2">
        <v>126953</v>
      </c>
      <c r="B602" s="2" t="s">
        <v>823</v>
      </c>
      <c r="C602" s="2">
        <v>2010</v>
      </c>
      <c r="D602" s="2" t="s">
        <v>224</v>
      </c>
      <c r="E602" s="207">
        <v>40543</v>
      </c>
      <c r="F602" s="2">
        <v>74</v>
      </c>
      <c r="G602" s="2">
        <v>6</v>
      </c>
      <c r="H602" s="2">
        <v>667</v>
      </c>
      <c r="I602" s="2">
        <v>667</v>
      </c>
      <c r="J602" s="2"/>
    </row>
    <row r="603" spans="1:10" ht="11.25" customHeight="1">
      <c r="A603" s="2">
        <v>102376</v>
      </c>
      <c r="B603" s="2" t="s">
        <v>824</v>
      </c>
      <c r="C603" s="2">
        <v>2010</v>
      </c>
      <c r="D603" s="2" t="s">
        <v>224</v>
      </c>
      <c r="E603" s="207">
        <v>40543</v>
      </c>
      <c r="F603" s="2">
        <v>41</v>
      </c>
      <c r="G603" s="2">
        <v>8</v>
      </c>
      <c r="H603" s="208">
        <v>1526</v>
      </c>
      <c r="I603" s="208">
        <v>1526</v>
      </c>
      <c r="J603" s="2"/>
    </row>
    <row r="604" spans="1:10" ht="11.25" customHeight="1">
      <c r="A604" s="2">
        <v>104532</v>
      </c>
      <c r="B604" s="2" t="s">
        <v>825</v>
      </c>
      <c r="C604" s="2">
        <v>2010</v>
      </c>
      <c r="D604" s="2" t="s">
        <v>224</v>
      </c>
      <c r="E604" s="207">
        <v>40543</v>
      </c>
      <c r="F604" s="2">
        <v>34</v>
      </c>
      <c r="G604" s="2">
        <v>11</v>
      </c>
      <c r="H604" s="2">
        <v>907</v>
      </c>
      <c r="I604" s="2">
        <v>907</v>
      </c>
      <c r="J604" s="2"/>
    </row>
    <row r="605" spans="1:10" ht="11.25" customHeight="1">
      <c r="A605" s="2">
        <v>102276</v>
      </c>
      <c r="B605" s="2" t="s">
        <v>826</v>
      </c>
      <c r="C605" s="2">
        <v>2010</v>
      </c>
      <c r="D605" s="2" t="s">
        <v>224</v>
      </c>
      <c r="E605" s="207">
        <v>40543</v>
      </c>
      <c r="F605" s="2">
        <v>9</v>
      </c>
      <c r="G605" s="2">
        <v>3</v>
      </c>
      <c r="H605" s="2">
        <v>490</v>
      </c>
      <c r="I605" s="2">
        <v>490</v>
      </c>
      <c r="J605" s="2"/>
    </row>
    <row r="606" spans="1:10" ht="11.25" customHeight="1">
      <c r="A606" s="2">
        <v>100142</v>
      </c>
      <c r="B606" s="2" t="s">
        <v>827</v>
      </c>
      <c r="C606" s="2">
        <v>2010</v>
      </c>
      <c r="D606" s="2" t="s">
        <v>224</v>
      </c>
      <c r="E606" s="207">
        <v>40375</v>
      </c>
      <c r="F606" s="2">
        <v>264</v>
      </c>
      <c r="G606" s="2">
        <v>157</v>
      </c>
      <c r="H606" s="208">
        <v>45200</v>
      </c>
      <c r="I606" s="208">
        <v>45200</v>
      </c>
      <c r="J606" s="2"/>
    </row>
    <row r="607" spans="1:10" ht="11.25" customHeight="1">
      <c r="A607" s="2">
        <v>133714</v>
      </c>
      <c r="B607" s="2" t="s">
        <v>828</v>
      </c>
      <c r="C607" s="2">
        <v>2010</v>
      </c>
      <c r="D607" s="2" t="s">
        <v>224</v>
      </c>
      <c r="E607" s="207">
        <v>40543</v>
      </c>
      <c r="F607" s="2">
        <v>16</v>
      </c>
      <c r="G607" s="2">
        <v>5</v>
      </c>
      <c r="H607" s="2">
        <v>136</v>
      </c>
      <c r="I607" s="2">
        <v>136</v>
      </c>
      <c r="J607" s="2"/>
    </row>
    <row r="608" spans="1:10" ht="11.25" customHeight="1">
      <c r="A608" s="2">
        <v>102193</v>
      </c>
      <c r="B608" s="2" t="s">
        <v>829</v>
      </c>
      <c r="C608" s="2">
        <v>2010</v>
      </c>
      <c r="D608" s="2" t="s">
        <v>224</v>
      </c>
      <c r="E608" s="207">
        <v>40543</v>
      </c>
      <c r="F608" s="2">
        <v>101</v>
      </c>
      <c r="G608" s="2">
        <v>66</v>
      </c>
      <c r="H608" s="208">
        <v>22344</v>
      </c>
      <c r="I608" s="208">
        <v>22344</v>
      </c>
      <c r="J608" s="2"/>
    </row>
    <row r="609" spans="1:10" ht="11.25" customHeight="1">
      <c r="A609" s="2">
        <v>104275</v>
      </c>
      <c r="B609" s="2" t="s">
        <v>830</v>
      </c>
      <c r="C609" s="2">
        <v>2010</v>
      </c>
      <c r="D609" s="2" t="s">
        <v>224</v>
      </c>
      <c r="E609" s="207">
        <v>40543</v>
      </c>
      <c r="F609" s="2">
        <v>2</v>
      </c>
      <c r="G609" s="2">
        <v>1</v>
      </c>
      <c r="H609" s="2">
        <v>132</v>
      </c>
      <c r="I609" s="2">
        <v>153</v>
      </c>
      <c r="J609" s="2"/>
    </row>
    <row r="610" spans="1:10" ht="11.25" customHeight="1">
      <c r="A610" s="2">
        <v>100655</v>
      </c>
      <c r="B610" s="2" t="s">
        <v>831</v>
      </c>
      <c r="C610" s="2">
        <v>2010</v>
      </c>
      <c r="D610" s="2" t="s">
        <v>224</v>
      </c>
      <c r="E610" s="207">
        <v>40543</v>
      </c>
      <c r="F610" s="2">
        <v>554</v>
      </c>
      <c r="G610" s="2">
        <v>293</v>
      </c>
      <c r="H610" s="208">
        <v>129744</v>
      </c>
      <c r="I610" s="208">
        <v>131222</v>
      </c>
      <c r="J610" s="2"/>
    </row>
    <row r="611" spans="1:10" ht="11.25" customHeight="1">
      <c r="A611" s="2">
        <v>101989</v>
      </c>
      <c r="B611" s="2" t="s">
        <v>832</v>
      </c>
      <c r="C611" s="2">
        <v>2010</v>
      </c>
      <c r="D611" s="2" t="s">
        <v>224</v>
      </c>
      <c r="E611" s="207">
        <v>40543</v>
      </c>
      <c r="F611" s="2">
        <v>27</v>
      </c>
      <c r="G611" s="2">
        <v>12</v>
      </c>
      <c r="H611" s="2">
        <v>801</v>
      </c>
      <c r="I611" s="2">
        <v>902</v>
      </c>
      <c r="J611" s="2"/>
    </row>
    <row r="612" spans="1:10" ht="11.25" customHeight="1">
      <c r="A612" s="2">
        <v>104013</v>
      </c>
      <c r="B612" s="2" t="s">
        <v>833</v>
      </c>
      <c r="C612" s="2">
        <v>2010</v>
      </c>
      <c r="D612" s="2" t="s">
        <v>224</v>
      </c>
      <c r="E612" s="207">
        <v>40543</v>
      </c>
      <c r="F612" s="2">
        <v>18</v>
      </c>
      <c r="G612" s="2">
        <v>9</v>
      </c>
      <c r="H612" s="208">
        <v>3153</v>
      </c>
      <c r="I612" s="208">
        <v>3153</v>
      </c>
      <c r="J612" s="2"/>
    </row>
    <row r="613" spans="1:10" ht="11.25" customHeight="1">
      <c r="A613" s="2">
        <v>101659</v>
      </c>
      <c r="B613" s="2" t="s">
        <v>834</v>
      </c>
      <c r="C613" s="2">
        <v>2010</v>
      </c>
      <c r="D613" s="2" t="s">
        <v>224</v>
      </c>
      <c r="E613" s="207">
        <v>40724</v>
      </c>
      <c r="F613" s="2">
        <v>467</v>
      </c>
      <c r="G613" s="2">
        <v>193</v>
      </c>
      <c r="H613" s="208">
        <v>34902</v>
      </c>
      <c r="I613" s="208">
        <v>34902</v>
      </c>
      <c r="J613" s="2"/>
    </row>
    <row r="614" spans="1:10" ht="11.25" customHeight="1">
      <c r="A614" s="2">
        <v>100036</v>
      </c>
      <c r="B614" s="2" t="s">
        <v>835</v>
      </c>
      <c r="C614" s="2">
        <v>2010</v>
      </c>
      <c r="D614" s="2" t="s">
        <v>224</v>
      </c>
      <c r="E614" s="207">
        <v>40633</v>
      </c>
      <c r="F614" s="208">
        <v>1748</v>
      </c>
      <c r="G614" s="208">
        <v>1322</v>
      </c>
      <c r="H614" s="208">
        <v>321161</v>
      </c>
      <c r="I614" s="208">
        <v>461480</v>
      </c>
      <c r="J614" s="2"/>
    </row>
    <row r="615" spans="1:10" ht="11.25" customHeight="1">
      <c r="A615" s="2">
        <v>122418</v>
      </c>
      <c r="B615" s="2" t="s">
        <v>836</v>
      </c>
      <c r="C615" s="2">
        <v>2010</v>
      </c>
      <c r="D615" s="2" t="s">
        <v>224</v>
      </c>
      <c r="E615" s="207">
        <v>40633</v>
      </c>
      <c r="F615" s="2">
        <v>33</v>
      </c>
      <c r="G615" s="2">
        <v>10</v>
      </c>
      <c r="H615" s="208">
        <v>7550</v>
      </c>
      <c r="I615" s="208">
        <v>7550</v>
      </c>
      <c r="J615" s="2"/>
    </row>
    <row r="616" spans="1:10" ht="11.25" customHeight="1">
      <c r="A616" s="2">
        <v>102003</v>
      </c>
      <c r="B616" s="2" t="s">
        <v>837</v>
      </c>
      <c r="C616" s="2">
        <v>2010</v>
      </c>
      <c r="D616" s="2" t="s">
        <v>224</v>
      </c>
      <c r="E616" s="207">
        <v>40543</v>
      </c>
      <c r="F616" s="2">
        <v>636</v>
      </c>
      <c r="G616" s="2">
        <v>164</v>
      </c>
      <c r="H616" s="208">
        <v>22002</v>
      </c>
      <c r="I616" s="208">
        <v>39235</v>
      </c>
      <c r="J616" s="2"/>
    </row>
    <row r="617" spans="1:10" ht="11.25" customHeight="1">
      <c r="A617" s="2">
        <v>102181</v>
      </c>
      <c r="B617" s="2" t="s">
        <v>838</v>
      </c>
      <c r="C617" s="2">
        <v>2010</v>
      </c>
      <c r="D617" s="2" t="s">
        <v>224</v>
      </c>
      <c r="E617" s="207">
        <v>40633</v>
      </c>
      <c r="F617" s="2">
        <v>290</v>
      </c>
      <c r="G617" s="2">
        <v>212</v>
      </c>
      <c r="H617" s="208">
        <v>57835</v>
      </c>
      <c r="I617" s="208">
        <v>67318</v>
      </c>
      <c r="J617" s="2"/>
    </row>
    <row r="618" spans="1:10" ht="11.25" customHeight="1">
      <c r="A618" s="2">
        <v>101286</v>
      </c>
      <c r="B618" s="2" t="s">
        <v>839</v>
      </c>
      <c r="C618" s="2">
        <v>2010</v>
      </c>
      <c r="D618" s="2" t="s">
        <v>224</v>
      </c>
      <c r="E618" s="207">
        <v>40543</v>
      </c>
      <c r="F618" s="2">
        <v>66</v>
      </c>
      <c r="G618" s="2">
        <v>37</v>
      </c>
      <c r="H618" s="208">
        <v>29034</v>
      </c>
      <c r="I618" s="208">
        <v>29034</v>
      </c>
      <c r="J618" s="2"/>
    </row>
    <row r="619" spans="1:10" ht="11.25" customHeight="1">
      <c r="A619" s="2">
        <v>100636</v>
      </c>
      <c r="B619" s="2" t="s">
        <v>840</v>
      </c>
      <c r="C619" s="2">
        <v>2010</v>
      </c>
      <c r="D619" s="2" t="s">
        <v>224</v>
      </c>
      <c r="E619" s="207">
        <v>40543</v>
      </c>
      <c r="H619" s="208">
        <v>8340623</v>
      </c>
      <c r="I619" s="208">
        <v>8340623</v>
      </c>
      <c r="J619" s="2"/>
    </row>
    <row r="620" spans="1:10" ht="11.25" customHeight="1">
      <c r="A620" s="2">
        <v>102022</v>
      </c>
      <c r="B620" s="2" t="s">
        <v>841</v>
      </c>
      <c r="C620" s="2">
        <v>2010</v>
      </c>
      <c r="D620" s="2" t="s">
        <v>224</v>
      </c>
      <c r="E620" s="207">
        <v>40543</v>
      </c>
      <c r="F620" s="2">
        <v>21</v>
      </c>
      <c r="G620" s="2">
        <v>12</v>
      </c>
      <c r="H620" s="208">
        <v>10549</v>
      </c>
      <c r="I620" s="208">
        <v>10549</v>
      </c>
      <c r="J620" s="2"/>
    </row>
    <row r="621" spans="1:10" ht="11.25" customHeight="1">
      <c r="A621" s="2">
        <v>104136</v>
      </c>
      <c r="B621" s="2" t="s">
        <v>842</v>
      </c>
      <c r="C621" s="2">
        <v>2010</v>
      </c>
      <c r="D621" s="2" t="s">
        <v>224</v>
      </c>
      <c r="E621" s="207">
        <v>40633</v>
      </c>
      <c r="F621" s="2">
        <v>77</v>
      </c>
      <c r="G621" s="2">
        <v>48</v>
      </c>
      <c r="H621" s="208">
        <v>15330</v>
      </c>
      <c r="I621" s="208">
        <v>15330</v>
      </c>
      <c r="J621" s="2"/>
    </row>
    <row r="622" spans="1:10" ht="11.25" customHeight="1">
      <c r="A622" s="2">
        <v>100466</v>
      </c>
      <c r="B622" s="2" t="s">
        <v>843</v>
      </c>
      <c r="C622" s="2">
        <v>2010</v>
      </c>
      <c r="D622" s="2" t="s">
        <v>224</v>
      </c>
      <c r="E622" s="207">
        <v>40543</v>
      </c>
      <c r="F622" s="2">
        <v>764</v>
      </c>
      <c r="G622" s="2">
        <v>35</v>
      </c>
      <c r="H622" s="208">
        <v>53448</v>
      </c>
      <c r="I622" s="208">
        <v>53448</v>
      </c>
      <c r="J622" s="2"/>
    </row>
    <row r="623" spans="1:10" ht="11.25" customHeight="1">
      <c r="A623" s="2">
        <v>101063</v>
      </c>
      <c r="B623" s="2" t="s">
        <v>844</v>
      </c>
      <c r="C623" s="2">
        <v>2010</v>
      </c>
      <c r="D623" s="2" t="s">
        <v>224</v>
      </c>
      <c r="E623" s="207">
        <v>40633</v>
      </c>
      <c r="F623" s="2">
        <v>274</v>
      </c>
      <c r="G623" s="2">
        <v>162</v>
      </c>
      <c r="H623" s="208">
        <v>66828</v>
      </c>
      <c r="I623" s="208">
        <v>66828</v>
      </c>
      <c r="J623" s="2"/>
    </row>
    <row r="624" spans="1:10" ht="11.25" customHeight="1">
      <c r="A624" s="2">
        <v>133069</v>
      </c>
      <c r="B624" s="2" t="s">
        <v>845</v>
      </c>
      <c r="C624" s="2">
        <v>2010</v>
      </c>
      <c r="D624" s="2" t="s">
        <v>224</v>
      </c>
      <c r="E624" s="207">
        <v>40543</v>
      </c>
      <c r="F624" s="2">
        <v>8</v>
      </c>
      <c r="G624" s="2">
        <v>3</v>
      </c>
      <c r="H624" s="208">
        <v>1377</v>
      </c>
      <c r="I624" s="208">
        <v>1377</v>
      </c>
      <c r="J624" s="2"/>
    </row>
    <row r="625" spans="1:10" ht="11.25" customHeight="1">
      <c r="A625" s="2">
        <v>139261</v>
      </c>
      <c r="B625" s="2" t="s">
        <v>846</v>
      </c>
      <c r="C625" s="2">
        <v>2010</v>
      </c>
      <c r="D625" s="2" t="s">
        <v>224</v>
      </c>
      <c r="E625" s="207">
        <v>40633</v>
      </c>
      <c r="F625" s="2">
        <v>30</v>
      </c>
      <c r="G625" s="2">
        <v>12</v>
      </c>
      <c r="H625" s="208">
        <v>10784</v>
      </c>
      <c r="I625" s="208">
        <v>10784</v>
      </c>
      <c r="J625" s="2"/>
    </row>
    <row r="626" spans="1:10" ht="11.25" customHeight="1">
      <c r="A626" s="2">
        <v>101861</v>
      </c>
      <c r="B626" s="2" t="s">
        <v>847</v>
      </c>
      <c r="C626" s="2">
        <v>2010</v>
      </c>
      <c r="D626" s="2" t="s">
        <v>224</v>
      </c>
      <c r="E626" s="207">
        <v>40724</v>
      </c>
      <c r="F626" s="2">
        <v>582</v>
      </c>
      <c r="G626" s="2">
        <v>342</v>
      </c>
      <c r="H626" s="208">
        <v>76227</v>
      </c>
      <c r="I626" s="208">
        <v>76227</v>
      </c>
      <c r="J626" s="2"/>
    </row>
    <row r="627" spans="1:10" ht="11.25" customHeight="1">
      <c r="A627" s="2">
        <v>100032</v>
      </c>
      <c r="B627" s="2" t="s">
        <v>848</v>
      </c>
      <c r="C627" s="2">
        <v>2010</v>
      </c>
      <c r="D627" s="2" t="s">
        <v>224</v>
      </c>
      <c r="E627" s="207">
        <v>40633</v>
      </c>
      <c r="F627" s="208">
        <v>3548</v>
      </c>
      <c r="G627" s="208">
        <v>2173</v>
      </c>
      <c r="H627" s="208">
        <v>932286</v>
      </c>
      <c r="I627" s="208">
        <v>991003</v>
      </c>
      <c r="J627" s="2"/>
    </row>
    <row r="628" spans="1:10" ht="11.25" customHeight="1">
      <c r="A628" s="2">
        <v>132027</v>
      </c>
      <c r="B628" s="2" t="s">
        <v>849</v>
      </c>
      <c r="C628" s="2">
        <v>2010</v>
      </c>
      <c r="D628" s="2" t="s">
        <v>224</v>
      </c>
      <c r="E628" s="207">
        <v>40543</v>
      </c>
      <c r="F628" s="208">
        <v>1420</v>
      </c>
      <c r="G628" s="2">
        <v>284</v>
      </c>
      <c r="H628" s="208">
        <v>23181</v>
      </c>
      <c r="I628" s="208">
        <v>23181</v>
      </c>
      <c r="J628" s="2"/>
    </row>
    <row r="629" spans="1:10" ht="11.25" customHeight="1">
      <c r="A629" s="2">
        <v>115450</v>
      </c>
      <c r="B629" s="2" t="s">
        <v>850</v>
      </c>
      <c r="C629" s="2">
        <v>2010</v>
      </c>
      <c r="D629" s="2" t="s">
        <v>224</v>
      </c>
      <c r="E629" s="207">
        <v>40543</v>
      </c>
      <c r="F629" s="208">
        <v>3944</v>
      </c>
      <c r="G629" s="208">
        <v>1020</v>
      </c>
      <c r="H629" s="208">
        <v>411833</v>
      </c>
      <c r="I629" s="208">
        <v>411833</v>
      </c>
      <c r="J629" s="2"/>
    </row>
    <row r="630" spans="1:10" ht="11.25" customHeight="1">
      <c r="A630" s="2">
        <v>133071</v>
      </c>
      <c r="B630" s="2" t="s">
        <v>851</v>
      </c>
      <c r="C630" s="2">
        <v>2010</v>
      </c>
      <c r="D630" s="2" t="s">
        <v>224</v>
      </c>
      <c r="E630" s="207">
        <v>40543</v>
      </c>
      <c r="F630" s="2">
        <v>13</v>
      </c>
      <c r="G630" s="2">
        <v>9</v>
      </c>
      <c r="H630" s="208">
        <v>2955</v>
      </c>
      <c r="I630" s="208">
        <v>2955</v>
      </c>
      <c r="J630" s="2"/>
    </row>
    <row r="631" spans="1:10" ht="11.25" customHeight="1">
      <c r="A631" s="2">
        <v>133072</v>
      </c>
      <c r="B631" s="2" t="s">
        <v>852</v>
      </c>
      <c r="C631" s="2">
        <v>2010</v>
      </c>
      <c r="D631" s="2" t="s">
        <v>224</v>
      </c>
      <c r="E631" s="207">
        <v>40543</v>
      </c>
      <c r="F631" s="2">
        <v>33</v>
      </c>
      <c r="G631" s="2">
        <v>19</v>
      </c>
      <c r="H631" s="208">
        <v>5732</v>
      </c>
      <c r="I631" s="208">
        <v>5732</v>
      </c>
      <c r="J631" s="2"/>
    </row>
    <row r="632" spans="1:10" ht="11.25" customHeight="1">
      <c r="A632" s="2">
        <v>100861</v>
      </c>
      <c r="B632" s="2" t="s">
        <v>853</v>
      </c>
      <c r="C632" s="2">
        <v>2010</v>
      </c>
      <c r="D632" s="2" t="s">
        <v>224</v>
      </c>
      <c r="E632" s="207">
        <v>40543</v>
      </c>
      <c r="F632" s="2">
        <v>47</v>
      </c>
      <c r="G632" s="2">
        <v>31</v>
      </c>
      <c r="H632" s="208">
        <v>11370</v>
      </c>
      <c r="I632" s="208">
        <v>11370</v>
      </c>
      <c r="J632" s="2"/>
    </row>
    <row r="633" spans="1:10" ht="11.25" customHeight="1">
      <c r="A633" s="2">
        <v>133074</v>
      </c>
      <c r="B633" s="2" t="s">
        <v>854</v>
      </c>
      <c r="C633" s="2">
        <v>2010</v>
      </c>
      <c r="D633" s="2" t="s">
        <v>224</v>
      </c>
      <c r="E633" s="207">
        <v>40543</v>
      </c>
      <c r="F633" s="2">
        <v>71</v>
      </c>
      <c r="G633" s="2">
        <v>24</v>
      </c>
      <c r="H633" s="2">
        <v>697</v>
      </c>
      <c r="I633" s="2">
        <v>697</v>
      </c>
      <c r="J633" s="2"/>
    </row>
    <row r="634" spans="1:10" ht="11.25" customHeight="1">
      <c r="A634" s="2">
        <v>100764</v>
      </c>
      <c r="B634" s="2" t="s">
        <v>855</v>
      </c>
      <c r="C634" s="2">
        <v>2010</v>
      </c>
      <c r="D634" s="2" t="s">
        <v>224</v>
      </c>
      <c r="E634" s="207">
        <v>40543</v>
      </c>
      <c r="F634" s="2">
        <v>140</v>
      </c>
      <c r="G634" s="2">
        <v>48</v>
      </c>
      <c r="H634" s="208">
        <v>11187</v>
      </c>
      <c r="I634" s="208">
        <v>11299</v>
      </c>
      <c r="J634" s="2"/>
    </row>
    <row r="635" spans="1:10" ht="11.25" customHeight="1">
      <c r="A635" s="2">
        <v>101364</v>
      </c>
      <c r="B635" s="2" t="s">
        <v>856</v>
      </c>
      <c r="C635" s="2">
        <v>2010</v>
      </c>
      <c r="D635" s="2" t="s">
        <v>224</v>
      </c>
      <c r="E635" s="207">
        <v>40633</v>
      </c>
      <c r="H635" s="208">
        <v>84823</v>
      </c>
      <c r="J635" s="2"/>
    </row>
    <row r="636" spans="1:10" ht="11.25" customHeight="1">
      <c r="A636" s="2">
        <v>100357</v>
      </c>
      <c r="B636" s="2" t="s">
        <v>857</v>
      </c>
      <c r="C636" s="2">
        <v>2010</v>
      </c>
      <c r="D636" s="2" t="s">
        <v>224</v>
      </c>
      <c r="E636" s="207">
        <v>40543</v>
      </c>
      <c r="F636" s="2">
        <v>776</v>
      </c>
      <c r="G636" s="2">
        <v>394</v>
      </c>
      <c r="H636" s="208">
        <v>47952</v>
      </c>
      <c r="I636" s="208">
        <v>47952</v>
      </c>
      <c r="J636" s="2"/>
    </row>
    <row r="637" spans="1:10" ht="11.25" customHeight="1">
      <c r="A637" s="2">
        <v>100503</v>
      </c>
      <c r="B637" s="2" t="s">
        <v>858</v>
      </c>
      <c r="C637" s="2">
        <v>2010</v>
      </c>
      <c r="D637" s="2" t="s">
        <v>224</v>
      </c>
      <c r="E637" s="207">
        <v>40543</v>
      </c>
      <c r="F637" s="2">
        <v>40</v>
      </c>
      <c r="G637" s="2">
        <v>15</v>
      </c>
      <c r="H637" s="208">
        <v>4425</v>
      </c>
      <c r="I637" s="208">
        <v>4425</v>
      </c>
      <c r="J637" s="2"/>
    </row>
    <row r="638" spans="1:10" ht="11.25" customHeight="1">
      <c r="A638" s="2">
        <v>100068</v>
      </c>
      <c r="B638" s="2" t="s">
        <v>859</v>
      </c>
      <c r="C638" s="2">
        <v>2010</v>
      </c>
      <c r="D638" s="2" t="s">
        <v>224</v>
      </c>
      <c r="E638" s="207">
        <v>40543</v>
      </c>
      <c r="F638" s="2">
        <v>67</v>
      </c>
      <c r="G638" s="2">
        <v>19</v>
      </c>
      <c r="H638" s="208">
        <v>1477</v>
      </c>
      <c r="I638" s="208">
        <v>1580</v>
      </c>
      <c r="J638" s="2"/>
    </row>
    <row r="639" spans="1:10" ht="11.25" customHeight="1">
      <c r="A639" s="2">
        <v>101905</v>
      </c>
      <c r="B639" s="2" t="s">
        <v>860</v>
      </c>
      <c r="C639" s="2">
        <v>2010</v>
      </c>
      <c r="D639" s="2" t="s">
        <v>224</v>
      </c>
      <c r="E639" s="207">
        <v>40633</v>
      </c>
      <c r="F639" s="2">
        <v>40</v>
      </c>
      <c r="G639" s="2">
        <v>19</v>
      </c>
      <c r="H639" s="208">
        <v>2370</v>
      </c>
      <c r="I639" s="208">
        <v>2370</v>
      </c>
      <c r="J639" s="2"/>
    </row>
    <row r="640" spans="1:10" ht="11.25" customHeight="1">
      <c r="A640" s="2">
        <v>122397</v>
      </c>
      <c r="B640" s="2" t="s">
        <v>861</v>
      </c>
      <c r="C640" s="2">
        <v>2010</v>
      </c>
      <c r="D640" s="2" t="s">
        <v>224</v>
      </c>
      <c r="E640" s="207">
        <v>40633</v>
      </c>
      <c r="F640" s="2">
        <v>325</v>
      </c>
      <c r="G640" s="2">
        <v>210</v>
      </c>
      <c r="H640" s="208">
        <v>52424</v>
      </c>
      <c r="I640" s="208">
        <v>52424</v>
      </c>
      <c r="J640" s="2"/>
    </row>
    <row r="641" spans="1:10" ht="11.25" customHeight="1">
      <c r="A641" s="2">
        <v>100194</v>
      </c>
      <c r="B641" s="2" t="s">
        <v>862</v>
      </c>
      <c r="C641" s="2">
        <v>2010</v>
      </c>
      <c r="D641" s="2" t="s">
        <v>224</v>
      </c>
      <c r="E641" s="207">
        <v>40543</v>
      </c>
      <c r="F641" s="2">
        <v>37</v>
      </c>
      <c r="G641" s="2">
        <v>15</v>
      </c>
      <c r="H641" s="208">
        <v>2981</v>
      </c>
      <c r="I641" s="208">
        <v>2981</v>
      </c>
      <c r="J641" s="2"/>
    </row>
    <row r="642" spans="1:10" ht="11.25" customHeight="1">
      <c r="A642" s="2">
        <v>101201</v>
      </c>
      <c r="B642" s="2" t="s">
        <v>863</v>
      </c>
      <c r="C642" s="2">
        <v>2010</v>
      </c>
      <c r="D642" s="2" t="s">
        <v>224</v>
      </c>
      <c r="E642" s="207">
        <v>40543</v>
      </c>
      <c r="F642" s="2">
        <v>37</v>
      </c>
      <c r="G642" s="2">
        <v>19</v>
      </c>
      <c r="H642" s="208">
        <v>2979</v>
      </c>
      <c r="I642" s="208">
        <v>2979</v>
      </c>
      <c r="J642" s="2"/>
    </row>
    <row r="643" spans="1:10" ht="11.25" customHeight="1">
      <c r="A643" s="2">
        <v>100857</v>
      </c>
      <c r="B643" s="2" t="s">
        <v>864</v>
      </c>
      <c r="C643" s="2">
        <v>2010</v>
      </c>
      <c r="D643" s="2" t="s">
        <v>224</v>
      </c>
      <c r="E643" s="207">
        <v>40543</v>
      </c>
      <c r="F643" s="2">
        <v>88</v>
      </c>
      <c r="G643" s="2">
        <v>34</v>
      </c>
      <c r="H643" s="208">
        <v>18002</v>
      </c>
      <c r="I643" s="208">
        <v>18002</v>
      </c>
      <c r="J643" s="2"/>
    </row>
    <row r="644" spans="1:10" ht="11.25" customHeight="1">
      <c r="A644" s="2">
        <v>100201</v>
      </c>
      <c r="B644" s="2" t="s">
        <v>865</v>
      </c>
      <c r="C644" s="2">
        <v>2010</v>
      </c>
      <c r="D644" s="2" t="s">
        <v>224</v>
      </c>
      <c r="E644" s="207">
        <v>40543</v>
      </c>
      <c r="F644" s="2">
        <v>49</v>
      </c>
      <c r="G644" s="2">
        <v>26</v>
      </c>
      <c r="H644" s="208">
        <v>5829</v>
      </c>
      <c r="I644" s="208">
        <v>5948</v>
      </c>
      <c r="J644" s="2"/>
    </row>
    <row r="645" spans="1:10" ht="11.25" customHeight="1">
      <c r="A645" s="2">
        <v>102848</v>
      </c>
      <c r="B645" s="2" t="s">
        <v>866</v>
      </c>
      <c r="C645" s="2">
        <v>2010</v>
      </c>
      <c r="D645" s="2" t="s">
        <v>224</v>
      </c>
      <c r="E645" s="207">
        <v>40543</v>
      </c>
      <c r="F645" s="2">
        <v>1</v>
      </c>
      <c r="G645" s="2">
        <v>1</v>
      </c>
      <c r="H645" s="2">
        <v>28</v>
      </c>
      <c r="I645" s="2">
        <v>28</v>
      </c>
      <c r="J645" s="2"/>
    </row>
    <row r="646" spans="1:10" ht="11.25" customHeight="1">
      <c r="A646" s="2">
        <v>100830</v>
      </c>
      <c r="B646" s="2" t="s">
        <v>867</v>
      </c>
      <c r="C646" s="2">
        <v>2010</v>
      </c>
      <c r="D646" s="2" t="s">
        <v>224</v>
      </c>
      <c r="E646" s="207">
        <v>40633</v>
      </c>
      <c r="F646" s="2">
        <v>77</v>
      </c>
      <c r="G646" s="2">
        <v>16</v>
      </c>
      <c r="H646" s="208">
        <v>63543</v>
      </c>
      <c r="I646" s="208">
        <v>63543</v>
      </c>
      <c r="J646" s="2"/>
    </row>
    <row r="647" spans="1:10" ht="11.25" customHeight="1">
      <c r="A647" s="2">
        <v>104021</v>
      </c>
      <c r="B647" s="2" t="s">
        <v>868</v>
      </c>
      <c r="C647" s="2">
        <v>2010</v>
      </c>
      <c r="D647" s="2" t="s">
        <v>224</v>
      </c>
      <c r="E647" s="207">
        <v>40451</v>
      </c>
      <c r="F647" s="2">
        <v>62</v>
      </c>
      <c r="G647" s="2">
        <v>25</v>
      </c>
      <c r="H647" s="208">
        <v>4590</v>
      </c>
      <c r="I647" s="208">
        <v>4590</v>
      </c>
      <c r="J647" s="2"/>
    </row>
    <row r="648" spans="1:10" ht="11.25" customHeight="1">
      <c r="A648" s="2">
        <v>102425</v>
      </c>
      <c r="B648" s="2" t="s">
        <v>869</v>
      </c>
      <c r="C648" s="2">
        <v>2010</v>
      </c>
      <c r="D648" s="2" t="s">
        <v>224</v>
      </c>
      <c r="E648" s="207">
        <v>40543</v>
      </c>
      <c r="F648" s="2">
        <v>41</v>
      </c>
      <c r="G648" s="2">
        <v>15</v>
      </c>
      <c r="H648" s="208">
        <v>4461</v>
      </c>
      <c r="I648" s="208">
        <v>4461</v>
      </c>
      <c r="J648" s="2"/>
    </row>
    <row r="649" spans="1:10" ht="11.25" customHeight="1">
      <c r="A649" s="2">
        <v>101245</v>
      </c>
      <c r="B649" s="2" t="s">
        <v>870</v>
      </c>
      <c r="C649" s="2">
        <v>2010</v>
      </c>
      <c r="D649" s="2" t="s">
        <v>224</v>
      </c>
      <c r="E649" s="207">
        <v>40543</v>
      </c>
      <c r="F649" s="2">
        <v>59</v>
      </c>
      <c r="G649" s="2">
        <v>25</v>
      </c>
      <c r="H649" s="208">
        <v>9345</v>
      </c>
      <c r="I649" s="208">
        <v>9345</v>
      </c>
      <c r="J649" s="2"/>
    </row>
    <row r="650" spans="1:10" ht="11.25" customHeight="1">
      <c r="A650" s="2">
        <v>101417</v>
      </c>
      <c r="B650" s="2" t="s">
        <v>871</v>
      </c>
      <c r="C650" s="2">
        <v>2010</v>
      </c>
      <c r="D650" s="2" t="s">
        <v>224</v>
      </c>
      <c r="E650" s="207">
        <v>40543</v>
      </c>
      <c r="F650" s="2">
        <v>125</v>
      </c>
      <c r="G650" s="2">
        <v>29</v>
      </c>
      <c r="H650" s="208">
        <v>6100</v>
      </c>
      <c r="I650" s="208">
        <v>6490</v>
      </c>
      <c r="J650" s="2"/>
    </row>
    <row r="651" spans="1:10" ht="11.25" customHeight="1">
      <c r="A651" s="2">
        <v>101655</v>
      </c>
      <c r="B651" s="2" t="s">
        <v>872</v>
      </c>
      <c r="C651" s="2">
        <v>2010</v>
      </c>
      <c r="D651" s="2" t="s">
        <v>224</v>
      </c>
      <c r="E651" s="207">
        <v>40543</v>
      </c>
      <c r="F651" s="2">
        <v>28</v>
      </c>
      <c r="G651" s="2">
        <v>7</v>
      </c>
      <c r="H651" s="208">
        <v>2257</v>
      </c>
      <c r="I651" s="208">
        <v>2500</v>
      </c>
      <c r="J651" s="2"/>
    </row>
    <row r="652" spans="1:10" ht="11.25" customHeight="1">
      <c r="A652" s="2">
        <v>100080</v>
      </c>
      <c r="B652" s="2" t="s">
        <v>873</v>
      </c>
      <c r="C652" s="2">
        <v>2010</v>
      </c>
      <c r="D652" s="2" t="s">
        <v>224</v>
      </c>
      <c r="E652" s="207">
        <v>40724</v>
      </c>
      <c r="F652" s="2">
        <v>510</v>
      </c>
      <c r="G652" s="2">
        <v>393</v>
      </c>
      <c r="H652" s="208">
        <v>74371</v>
      </c>
      <c r="I652" s="208">
        <v>74371</v>
      </c>
      <c r="J652" s="2"/>
    </row>
    <row r="653" spans="1:10" ht="11.25" customHeight="1">
      <c r="A653" s="2">
        <v>100330</v>
      </c>
      <c r="B653" s="2" t="s">
        <v>874</v>
      </c>
      <c r="C653" s="2">
        <v>2010</v>
      </c>
      <c r="D653" s="2" t="s">
        <v>224</v>
      </c>
      <c r="E653" s="207">
        <v>40543</v>
      </c>
      <c r="F653" s="2">
        <v>82</v>
      </c>
      <c r="G653" s="2">
        <v>42</v>
      </c>
      <c r="H653" s="208">
        <v>6919</v>
      </c>
      <c r="I653" s="208">
        <v>6919</v>
      </c>
      <c r="J653" s="2"/>
    </row>
    <row r="654" spans="1:10" ht="11.25" customHeight="1">
      <c r="A654" s="2">
        <v>102623</v>
      </c>
      <c r="B654" s="2" t="s">
        <v>875</v>
      </c>
      <c r="C654" s="2">
        <v>2010</v>
      </c>
      <c r="D654" s="2" t="s">
        <v>224</v>
      </c>
      <c r="E654" s="207">
        <v>40543</v>
      </c>
      <c r="F654" s="2">
        <v>17</v>
      </c>
      <c r="G654" s="2">
        <v>14</v>
      </c>
      <c r="H654" s="208">
        <v>13569</v>
      </c>
      <c r="I654" s="208">
        <v>13569</v>
      </c>
      <c r="J654" s="2"/>
    </row>
    <row r="655" spans="1:10" ht="11.25" customHeight="1">
      <c r="A655" s="2">
        <v>100666</v>
      </c>
      <c r="B655" s="2" t="s">
        <v>876</v>
      </c>
      <c r="C655" s="2">
        <v>2010</v>
      </c>
      <c r="D655" s="2" t="s">
        <v>224</v>
      </c>
      <c r="E655" s="207">
        <v>40543</v>
      </c>
      <c r="F655" s="2">
        <v>9</v>
      </c>
      <c r="G655" s="2">
        <v>3</v>
      </c>
      <c r="H655" s="2">
        <v>405</v>
      </c>
      <c r="I655" s="2">
        <v>405</v>
      </c>
      <c r="J655" s="2"/>
    </row>
    <row r="656" spans="1:10" ht="11.25" customHeight="1">
      <c r="A656" s="2">
        <v>114829</v>
      </c>
      <c r="B656" s="2" t="s">
        <v>877</v>
      </c>
      <c r="C656" s="2">
        <v>2010</v>
      </c>
      <c r="D656" s="2" t="s">
        <v>224</v>
      </c>
      <c r="E656" s="207">
        <v>40543</v>
      </c>
      <c r="F656" s="2">
        <v>12</v>
      </c>
      <c r="G656" s="2">
        <v>4</v>
      </c>
      <c r="H656" s="2">
        <v>516</v>
      </c>
      <c r="I656" s="2">
        <v>516</v>
      </c>
      <c r="J656" s="2"/>
    </row>
    <row r="657" spans="1:10" ht="11.25" customHeight="1">
      <c r="A657" s="2">
        <v>100412</v>
      </c>
      <c r="B657" s="2" t="s">
        <v>878</v>
      </c>
      <c r="C657" s="2">
        <v>2010</v>
      </c>
      <c r="D657" s="2" t="s">
        <v>224</v>
      </c>
      <c r="E657" s="207">
        <v>40543</v>
      </c>
      <c r="F657" s="2">
        <v>39</v>
      </c>
      <c r="G657" s="2">
        <v>11</v>
      </c>
      <c r="H657" s="208">
        <v>2567</v>
      </c>
      <c r="I657" s="208">
        <v>2567</v>
      </c>
      <c r="J657" s="2"/>
    </row>
    <row r="658" spans="1:10" ht="11.25" customHeight="1">
      <c r="A658" s="2">
        <v>100569</v>
      </c>
      <c r="B658" s="2" t="s">
        <v>879</v>
      </c>
      <c r="C658" s="2">
        <v>2010</v>
      </c>
      <c r="D658" s="2" t="s">
        <v>224</v>
      </c>
      <c r="E658" s="207">
        <v>40543</v>
      </c>
      <c r="F658" s="2">
        <v>468</v>
      </c>
      <c r="G658" s="2">
        <v>183</v>
      </c>
      <c r="H658" s="208">
        <v>28900</v>
      </c>
      <c r="I658" s="208">
        <v>29016</v>
      </c>
      <c r="J658" s="2"/>
    </row>
    <row r="659" spans="1:10" ht="11.25" customHeight="1">
      <c r="A659" s="2">
        <v>101048</v>
      </c>
      <c r="B659" s="2" t="s">
        <v>880</v>
      </c>
      <c r="C659" s="2">
        <v>2010</v>
      </c>
      <c r="D659" s="2" t="s">
        <v>224</v>
      </c>
      <c r="E659" s="207">
        <v>40543</v>
      </c>
      <c r="F659" s="2">
        <v>20</v>
      </c>
      <c r="G659" s="2">
        <v>8</v>
      </c>
      <c r="H659" s="208">
        <v>2147</v>
      </c>
      <c r="I659" s="208">
        <v>2147</v>
      </c>
      <c r="J659" s="2"/>
    </row>
    <row r="660" spans="1:10" ht="11.25" customHeight="1">
      <c r="A660" s="2">
        <v>104291</v>
      </c>
      <c r="B660" s="2" t="s">
        <v>881</v>
      </c>
      <c r="C660" s="2">
        <v>2010</v>
      </c>
      <c r="D660" s="2" t="s">
        <v>224</v>
      </c>
      <c r="E660" s="207">
        <v>40543</v>
      </c>
      <c r="F660" s="2">
        <v>19</v>
      </c>
      <c r="G660" s="2">
        <v>6</v>
      </c>
      <c r="H660" s="2">
        <v>753</v>
      </c>
      <c r="I660" s="208">
        <v>1342</v>
      </c>
      <c r="J660" s="2"/>
    </row>
    <row r="661" spans="1:10" ht="11.25" customHeight="1">
      <c r="A661" s="2">
        <v>104763</v>
      </c>
      <c r="B661" s="2" t="s">
        <v>882</v>
      </c>
      <c r="C661" s="2">
        <v>2010</v>
      </c>
      <c r="D661" s="2" t="s">
        <v>224</v>
      </c>
      <c r="E661" s="207">
        <v>40633</v>
      </c>
      <c r="F661" s="2">
        <v>265</v>
      </c>
      <c r="G661" s="2">
        <v>201</v>
      </c>
      <c r="H661" s="208">
        <v>36934</v>
      </c>
      <c r="I661" s="208">
        <v>36934</v>
      </c>
      <c r="J661" s="2"/>
    </row>
    <row r="662" spans="1:10" ht="11.25" customHeight="1">
      <c r="A662" s="2">
        <v>102465</v>
      </c>
      <c r="B662" s="2" t="s">
        <v>883</v>
      </c>
      <c r="C662" s="2">
        <v>2010</v>
      </c>
      <c r="D662" s="2" t="s">
        <v>224</v>
      </c>
      <c r="E662" s="207">
        <v>40633</v>
      </c>
      <c r="F662" s="2">
        <v>92</v>
      </c>
      <c r="G662" s="2">
        <v>52</v>
      </c>
      <c r="H662" s="208">
        <v>19101</v>
      </c>
      <c r="I662" s="208">
        <v>19101</v>
      </c>
      <c r="J662" s="2"/>
    </row>
    <row r="663" spans="1:10" ht="11.25" customHeight="1">
      <c r="A663" s="2">
        <v>101218</v>
      </c>
      <c r="B663" s="2" t="s">
        <v>884</v>
      </c>
      <c r="C663" s="2">
        <v>2010</v>
      </c>
      <c r="D663" s="2" t="s">
        <v>224</v>
      </c>
      <c r="E663" s="207">
        <v>40543</v>
      </c>
      <c r="F663" s="2">
        <v>450</v>
      </c>
      <c r="G663" s="2">
        <v>83</v>
      </c>
      <c r="H663" s="208">
        <v>57916</v>
      </c>
      <c r="I663" s="208">
        <v>64803</v>
      </c>
      <c r="J663" s="2"/>
    </row>
    <row r="664" spans="1:10" ht="11.25" customHeight="1">
      <c r="A664" s="2">
        <v>114755</v>
      </c>
      <c r="B664" s="2" t="s">
        <v>885</v>
      </c>
      <c r="C664" s="2">
        <v>2010</v>
      </c>
      <c r="D664" s="2" t="s">
        <v>224</v>
      </c>
      <c r="E664" s="207">
        <v>40633</v>
      </c>
      <c r="F664" s="2">
        <v>481</v>
      </c>
      <c r="G664" s="2">
        <v>94</v>
      </c>
      <c r="H664" s="208">
        <v>164235</v>
      </c>
      <c r="I664" s="208">
        <v>164235</v>
      </c>
      <c r="J664" s="2"/>
    </row>
    <row r="665" spans="1:10" ht="11.25" customHeight="1">
      <c r="A665" s="2">
        <v>100406</v>
      </c>
      <c r="B665" s="2" t="s">
        <v>886</v>
      </c>
      <c r="C665" s="2">
        <v>2010</v>
      </c>
      <c r="D665" s="2" t="s">
        <v>224</v>
      </c>
      <c r="E665" s="207">
        <v>40543</v>
      </c>
      <c r="F665" s="2">
        <v>91</v>
      </c>
      <c r="G665" s="2">
        <v>65</v>
      </c>
      <c r="H665" s="208">
        <v>5181</v>
      </c>
      <c r="I665" s="208">
        <v>5181</v>
      </c>
      <c r="J665" s="2"/>
    </row>
    <row r="666" spans="1:10" ht="11.25" customHeight="1">
      <c r="A666" s="2">
        <v>100465</v>
      </c>
      <c r="B666" s="2" t="s">
        <v>887</v>
      </c>
      <c r="C666" s="2">
        <v>2010</v>
      </c>
      <c r="D666" s="2" t="s">
        <v>224</v>
      </c>
      <c r="E666" s="207">
        <v>40543</v>
      </c>
      <c r="F666" s="2">
        <v>67</v>
      </c>
      <c r="G666" s="2">
        <v>32</v>
      </c>
      <c r="H666" s="208">
        <v>7950</v>
      </c>
      <c r="I666" s="208">
        <v>7994</v>
      </c>
      <c r="J666" s="2"/>
    </row>
    <row r="667" spans="1:10" ht="11.25" customHeight="1">
      <c r="A667" s="2">
        <v>102375</v>
      </c>
      <c r="B667" s="2" t="s">
        <v>888</v>
      </c>
      <c r="C667" s="2">
        <v>2010</v>
      </c>
      <c r="D667" s="2" t="s">
        <v>224</v>
      </c>
      <c r="E667" s="207">
        <v>40543</v>
      </c>
      <c r="F667" s="2">
        <v>20</v>
      </c>
      <c r="G667" s="2">
        <v>10</v>
      </c>
      <c r="H667" s="208">
        <v>3403</v>
      </c>
      <c r="I667" s="208">
        <v>8033</v>
      </c>
      <c r="J667" s="2"/>
    </row>
    <row r="668" spans="1:10" ht="11.25" customHeight="1">
      <c r="A668" s="2">
        <v>100577</v>
      </c>
      <c r="B668" s="2" t="s">
        <v>889</v>
      </c>
      <c r="C668" s="2">
        <v>2010</v>
      </c>
      <c r="D668" s="2" t="s">
        <v>224</v>
      </c>
      <c r="E668" s="207">
        <v>40543</v>
      </c>
      <c r="F668" s="2">
        <v>6</v>
      </c>
      <c r="G668" s="2">
        <v>2</v>
      </c>
      <c r="H668" s="2">
        <v>142</v>
      </c>
      <c r="I668" s="2">
        <v>153</v>
      </c>
      <c r="J668" s="2"/>
    </row>
    <row r="669" spans="1:10" ht="11.25" customHeight="1">
      <c r="A669" s="2">
        <v>100340</v>
      </c>
      <c r="B669" s="2" t="s">
        <v>890</v>
      </c>
      <c r="C669" s="2">
        <v>2010</v>
      </c>
      <c r="D669" s="2" t="s">
        <v>224</v>
      </c>
      <c r="E669" s="207">
        <v>40543</v>
      </c>
      <c r="F669" s="2">
        <v>256</v>
      </c>
      <c r="G669" s="2">
        <v>49</v>
      </c>
      <c r="H669" s="208">
        <v>30180</v>
      </c>
      <c r="I669" s="208">
        <v>30188</v>
      </c>
      <c r="J669" s="2"/>
    </row>
    <row r="670" spans="1:10" ht="11.25" customHeight="1">
      <c r="A670" s="2">
        <v>102767</v>
      </c>
      <c r="B670" s="2" t="s">
        <v>891</v>
      </c>
      <c r="C670" s="2">
        <v>2010</v>
      </c>
      <c r="D670" s="2" t="s">
        <v>224</v>
      </c>
      <c r="E670" s="207">
        <v>40543</v>
      </c>
      <c r="F670" s="2">
        <v>40</v>
      </c>
      <c r="G670" s="2">
        <v>0</v>
      </c>
      <c r="H670" s="2">
        <v>240</v>
      </c>
      <c r="I670" s="2">
        <v>240</v>
      </c>
      <c r="J670" s="2"/>
    </row>
    <row r="671" spans="1:10" ht="11.25" customHeight="1">
      <c r="A671" s="2">
        <v>100289</v>
      </c>
      <c r="B671" s="2" t="s">
        <v>892</v>
      </c>
      <c r="C671" s="2">
        <v>2010</v>
      </c>
      <c r="D671" s="2" t="s">
        <v>224</v>
      </c>
      <c r="E671" s="207">
        <v>40543</v>
      </c>
      <c r="F671" s="2">
        <v>477</v>
      </c>
      <c r="G671" s="2">
        <v>126</v>
      </c>
      <c r="H671" s="208">
        <v>66244</v>
      </c>
      <c r="I671" s="208">
        <v>72986</v>
      </c>
      <c r="J671" s="2"/>
    </row>
    <row r="672" spans="1:10" ht="11.25" customHeight="1">
      <c r="A672" s="2">
        <v>102061</v>
      </c>
      <c r="B672" s="2" t="s">
        <v>893</v>
      </c>
      <c r="C672" s="2">
        <v>2010</v>
      </c>
      <c r="D672" s="2" t="s">
        <v>224</v>
      </c>
      <c r="E672" s="207">
        <v>40543</v>
      </c>
      <c r="F672" s="2">
        <v>9</v>
      </c>
      <c r="G672" s="2">
        <v>3</v>
      </c>
      <c r="H672" s="2">
        <v>636</v>
      </c>
      <c r="I672" s="2">
        <v>636</v>
      </c>
      <c r="J672" s="2"/>
    </row>
    <row r="673" spans="1:10" ht="11.25" customHeight="1">
      <c r="A673" s="2">
        <v>104096</v>
      </c>
      <c r="B673" s="2" t="s">
        <v>894</v>
      </c>
      <c r="C673" s="2">
        <v>2010</v>
      </c>
      <c r="D673" s="2" t="s">
        <v>224</v>
      </c>
      <c r="E673" s="207">
        <v>40543</v>
      </c>
      <c r="F673" s="2">
        <v>12</v>
      </c>
      <c r="G673" s="2">
        <v>7</v>
      </c>
      <c r="H673" s="2">
        <v>516</v>
      </c>
      <c r="I673" s="2">
        <v>535</v>
      </c>
      <c r="J673" s="2"/>
    </row>
    <row r="674" spans="1:10" ht="11.25" customHeight="1">
      <c r="A674" s="2">
        <v>102184</v>
      </c>
      <c r="B674" s="2" t="s">
        <v>895</v>
      </c>
      <c r="C674" s="2">
        <v>2010</v>
      </c>
      <c r="D674" s="2" t="s">
        <v>224</v>
      </c>
      <c r="E674" s="207">
        <v>40543</v>
      </c>
      <c r="F674" s="2">
        <v>274</v>
      </c>
      <c r="G674" s="2">
        <v>140</v>
      </c>
      <c r="H674" s="208">
        <v>44875</v>
      </c>
      <c r="I674" s="208">
        <v>44875</v>
      </c>
      <c r="J674" s="2"/>
    </row>
    <row r="675" spans="1:10" ht="11.25" customHeight="1">
      <c r="A675" s="2">
        <v>133819</v>
      </c>
      <c r="B675" s="2" t="s">
        <v>896</v>
      </c>
      <c r="C675" s="2">
        <v>2010</v>
      </c>
      <c r="D675" s="2" t="s">
        <v>224</v>
      </c>
      <c r="E675" s="207">
        <v>40543</v>
      </c>
      <c r="F675" s="2">
        <v>19</v>
      </c>
      <c r="G675" s="2">
        <v>6</v>
      </c>
      <c r="H675" s="208">
        <v>2440</v>
      </c>
      <c r="I675" s="208">
        <v>2440</v>
      </c>
      <c r="J675" s="2"/>
    </row>
    <row r="676" spans="1:10" ht="11.25" customHeight="1">
      <c r="A676" s="2">
        <v>101667</v>
      </c>
      <c r="B676" s="2" t="s">
        <v>897</v>
      </c>
      <c r="C676" s="2">
        <v>2010</v>
      </c>
      <c r="D676" s="2" t="s">
        <v>224</v>
      </c>
      <c r="E676" s="207">
        <v>40543</v>
      </c>
      <c r="F676" s="2">
        <v>75</v>
      </c>
      <c r="G676" s="2">
        <v>28</v>
      </c>
      <c r="H676" s="208">
        <v>3578</v>
      </c>
      <c r="I676" s="208">
        <v>3578</v>
      </c>
      <c r="J676" s="2"/>
    </row>
    <row r="677" spans="1:10" ht="11.25" customHeight="1">
      <c r="A677" s="2">
        <v>102651</v>
      </c>
      <c r="B677" s="2" t="s">
        <v>898</v>
      </c>
      <c r="C677" s="2">
        <v>2010</v>
      </c>
      <c r="D677" s="2" t="s">
        <v>224</v>
      </c>
      <c r="E677" s="207">
        <v>40543</v>
      </c>
      <c r="F677" s="2">
        <v>62</v>
      </c>
      <c r="G677" s="2">
        <v>21</v>
      </c>
      <c r="H677" s="208">
        <v>6679</v>
      </c>
      <c r="I677" s="208">
        <v>6679</v>
      </c>
      <c r="J677" s="2"/>
    </row>
    <row r="678" spans="1:10" ht="11.25" customHeight="1">
      <c r="A678" s="2">
        <v>133067</v>
      </c>
      <c r="B678" s="2" t="s">
        <v>899</v>
      </c>
      <c r="C678" s="2">
        <v>2010</v>
      </c>
      <c r="D678" s="2" t="s">
        <v>224</v>
      </c>
      <c r="E678" s="207">
        <v>40543</v>
      </c>
      <c r="F678" s="2">
        <v>5</v>
      </c>
      <c r="G678" s="2">
        <v>2</v>
      </c>
      <c r="H678" s="2">
        <v>127</v>
      </c>
      <c r="I678" s="2">
        <v>151</v>
      </c>
      <c r="J678" s="2"/>
    </row>
    <row r="679" spans="1:10" ht="11.25" customHeight="1">
      <c r="A679" s="2">
        <v>101059</v>
      </c>
      <c r="B679" s="2" t="s">
        <v>900</v>
      </c>
      <c r="C679" s="2">
        <v>2010</v>
      </c>
      <c r="D679" s="2" t="s">
        <v>224</v>
      </c>
      <c r="E679" s="207">
        <v>40543</v>
      </c>
      <c r="F679" s="2">
        <v>48</v>
      </c>
      <c r="G679" s="2">
        <v>9</v>
      </c>
      <c r="H679" s="208">
        <v>1128</v>
      </c>
      <c r="I679" s="208">
        <v>1128</v>
      </c>
      <c r="J679" s="2"/>
    </row>
    <row r="680" spans="1:10" ht="11.25" customHeight="1">
      <c r="A680" s="2">
        <v>101241</v>
      </c>
      <c r="B680" s="2" t="s">
        <v>901</v>
      </c>
      <c r="C680" s="2">
        <v>2010</v>
      </c>
      <c r="D680" s="2" t="s">
        <v>224</v>
      </c>
      <c r="E680" s="207">
        <v>40633</v>
      </c>
      <c r="F680" s="2">
        <v>919</v>
      </c>
      <c r="G680" s="2">
        <v>595</v>
      </c>
      <c r="H680" s="208">
        <v>193014</v>
      </c>
      <c r="I680" s="208">
        <v>193014</v>
      </c>
      <c r="J680" s="2"/>
    </row>
    <row r="681" spans="1:10" ht="11.25" customHeight="1">
      <c r="A681" s="2">
        <v>100046</v>
      </c>
      <c r="B681" s="2" t="s">
        <v>902</v>
      </c>
      <c r="C681" s="2">
        <v>2010</v>
      </c>
      <c r="D681" s="2" t="s">
        <v>224</v>
      </c>
      <c r="E681" s="207">
        <v>40633</v>
      </c>
      <c r="H681" s="208">
        <v>8255</v>
      </c>
      <c r="J681" s="2"/>
    </row>
    <row r="682" spans="1:10" ht="11.25" customHeight="1">
      <c r="A682" s="2">
        <v>100095</v>
      </c>
      <c r="B682" s="2" t="s">
        <v>903</v>
      </c>
      <c r="C682" s="2">
        <v>2010</v>
      </c>
      <c r="D682" s="2" t="s">
        <v>224</v>
      </c>
      <c r="E682" s="207">
        <v>40724</v>
      </c>
      <c r="F682" s="208">
        <v>2047</v>
      </c>
      <c r="G682" s="208">
        <v>1122</v>
      </c>
      <c r="H682" s="208">
        <v>302239</v>
      </c>
      <c r="I682" s="208">
        <v>302239</v>
      </c>
      <c r="J682" s="2"/>
    </row>
    <row r="683" spans="1:10" ht="11.25" customHeight="1">
      <c r="A683" s="2">
        <v>101384</v>
      </c>
      <c r="B683" s="2" t="s">
        <v>904</v>
      </c>
      <c r="C683" s="2">
        <v>2010</v>
      </c>
      <c r="D683" s="2" t="s">
        <v>224</v>
      </c>
      <c r="E683" s="207">
        <v>40268</v>
      </c>
      <c r="F683" s="2">
        <v>173</v>
      </c>
      <c r="G683" s="2">
        <v>87</v>
      </c>
      <c r="J683" s="2"/>
    </row>
    <row r="684" spans="1:10" ht="11.25" customHeight="1">
      <c r="A684" s="2">
        <v>101384</v>
      </c>
      <c r="B684" s="2" t="s">
        <v>904</v>
      </c>
      <c r="C684" s="2">
        <v>2010</v>
      </c>
      <c r="D684" s="2" t="s">
        <v>224</v>
      </c>
      <c r="E684" s="207">
        <v>40633</v>
      </c>
      <c r="F684" s="2">
        <v>139</v>
      </c>
      <c r="G684" s="2">
        <v>71</v>
      </c>
      <c r="H684" s="208">
        <v>16255</v>
      </c>
      <c r="I684" s="208">
        <v>16255</v>
      </c>
      <c r="J684" s="2"/>
    </row>
    <row r="685" spans="1:10" ht="11.25" customHeight="1">
      <c r="A685" s="2">
        <v>100876</v>
      </c>
      <c r="B685" s="2" t="s">
        <v>905</v>
      </c>
      <c r="C685" s="2">
        <v>2010</v>
      </c>
      <c r="D685" s="2" t="s">
        <v>224</v>
      </c>
      <c r="E685" s="207">
        <v>40543</v>
      </c>
      <c r="F685" s="2">
        <v>13</v>
      </c>
      <c r="G685" s="2">
        <v>6</v>
      </c>
      <c r="H685" s="2">
        <v>768</v>
      </c>
      <c r="I685" s="2">
        <v>770</v>
      </c>
      <c r="J685" s="2"/>
    </row>
    <row r="686" spans="1:10" ht="11.25" customHeight="1">
      <c r="A686" s="2">
        <v>100477</v>
      </c>
      <c r="B686" s="2" t="s">
        <v>906</v>
      </c>
      <c r="C686" s="2">
        <v>2010</v>
      </c>
      <c r="D686" s="2" t="s">
        <v>224</v>
      </c>
      <c r="E686" s="207">
        <v>40543</v>
      </c>
      <c r="F686" s="2">
        <v>415</v>
      </c>
      <c r="G686" s="2">
        <v>156</v>
      </c>
      <c r="H686" s="208">
        <v>16964</v>
      </c>
      <c r="I686" s="208">
        <v>17108</v>
      </c>
      <c r="J686" s="2"/>
    </row>
    <row r="687" spans="1:10" ht="11.25" customHeight="1">
      <c r="A687" s="2">
        <v>100145</v>
      </c>
      <c r="B687" s="2" t="s">
        <v>907</v>
      </c>
      <c r="C687" s="2">
        <v>2010</v>
      </c>
      <c r="D687" s="2" t="s">
        <v>224</v>
      </c>
      <c r="E687" s="207">
        <v>40375</v>
      </c>
      <c r="F687" s="2">
        <v>17</v>
      </c>
      <c r="G687" s="2">
        <v>3</v>
      </c>
      <c r="H687" s="208">
        <v>2039</v>
      </c>
      <c r="I687" s="208">
        <v>2039</v>
      </c>
      <c r="J687" s="2"/>
    </row>
    <row r="688" spans="1:10" ht="11.25" customHeight="1">
      <c r="A688" s="2">
        <v>104156</v>
      </c>
      <c r="B688" s="2" t="s">
        <v>908</v>
      </c>
      <c r="C688" s="2">
        <v>2010</v>
      </c>
      <c r="D688" s="2" t="s">
        <v>224</v>
      </c>
      <c r="E688" s="207">
        <v>40543</v>
      </c>
      <c r="F688" s="2">
        <v>41</v>
      </c>
      <c r="G688" s="2">
        <v>19</v>
      </c>
      <c r="H688" s="208">
        <v>3471</v>
      </c>
      <c r="I688" s="208">
        <v>3471</v>
      </c>
      <c r="J688" s="2"/>
    </row>
    <row r="689" spans="1:10" ht="11.25" customHeight="1">
      <c r="A689" s="2">
        <v>100148</v>
      </c>
      <c r="B689" s="2" t="s">
        <v>909</v>
      </c>
      <c r="C689" s="2">
        <v>2010</v>
      </c>
      <c r="D689" s="2" t="s">
        <v>224</v>
      </c>
      <c r="E689" s="207">
        <v>40375</v>
      </c>
      <c r="F689" s="2">
        <v>145</v>
      </c>
      <c r="G689" s="2">
        <v>96</v>
      </c>
      <c r="H689" s="208">
        <v>46914</v>
      </c>
      <c r="I689" s="208">
        <v>93210</v>
      </c>
      <c r="J689" s="2"/>
    </row>
    <row r="690" spans="1:10" ht="11.25" customHeight="1">
      <c r="A690" s="2">
        <v>115501</v>
      </c>
      <c r="B690" s="2" t="s">
        <v>910</v>
      </c>
      <c r="C690" s="2">
        <v>2010</v>
      </c>
      <c r="D690" s="2" t="s">
        <v>224</v>
      </c>
      <c r="E690" s="207">
        <v>40724</v>
      </c>
      <c r="H690" s="208">
        <v>14020</v>
      </c>
      <c r="J690" s="2"/>
    </row>
    <row r="691" spans="1:10" ht="11.25" customHeight="1">
      <c r="A691" s="2">
        <v>100609</v>
      </c>
      <c r="B691" s="2" t="s">
        <v>911</v>
      </c>
      <c r="C691" s="2">
        <v>2010</v>
      </c>
      <c r="D691" s="2" t="s">
        <v>224</v>
      </c>
      <c r="E691" s="207">
        <v>40543</v>
      </c>
      <c r="F691" s="2">
        <v>474</v>
      </c>
      <c r="G691" s="2">
        <v>158</v>
      </c>
      <c r="H691" s="208">
        <v>65073</v>
      </c>
      <c r="I691" s="208">
        <v>71526</v>
      </c>
      <c r="J691" s="2"/>
    </row>
    <row r="692" spans="1:10" ht="11.25" customHeight="1">
      <c r="A692" s="2">
        <v>100170</v>
      </c>
      <c r="B692" s="2" t="s">
        <v>912</v>
      </c>
      <c r="C692" s="2">
        <v>2010</v>
      </c>
      <c r="D692" s="2" t="s">
        <v>224</v>
      </c>
      <c r="E692" s="207">
        <v>40451</v>
      </c>
      <c r="H692" s="208">
        <v>17559</v>
      </c>
      <c r="J692" s="2"/>
    </row>
    <row r="693" spans="1:10" ht="11.25" customHeight="1">
      <c r="A693" s="2">
        <v>100677</v>
      </c>
      <c r="B693" s="2" t="s">
        <v>913</v>
      </c>
      <c r="C693" s="2">
        <v>2010</v>
      </c>
      <c r="D693" s="2" t="s">
        <v>224</v>
      </c>
      <c r="E693" s="207">
        <v>40543</v>
      </c>
      <c r="F693" s="2">
        <v>647</v>
      </c>
      <c r="G693" s="2">
        <v>111</v>
      </c>
      <c r="H693" s="208">
        <v>54416</v>
      </c>
      <c r="I693" s="208">
        <v>54416</v>
      </c>
      <c r="J693" s="2"/>
    </row>
    <row r="694" spans="1:10" ht="11.25" customHeight="1">
      <c r="A694" s="2">
        <v>114828</v>
      </c>
      <c r="B694" s="2" t="s">
        <v>914</v>
      </c>
      <c r="C694" s="2">
        <v>2010</v>
      </c>
      <c r="D694" s="2" t="s">
        <v>224</v>
      </c>
      <c r="E694" s="207">
        <v>40543</v>
      </c>
      <c r="F694" s="2">
        <v>5</v>
      </c>
      <c r="G694" s="2">
        <v>1</v>
      </c>
      <c r="H694" s="2">
        <v>105</v>
      </c>
      <c r="I694" s="2">
        <v>105</v>
      </c>
      <c r="J694" s="2"/>
    </row>
    <row r="695" spans="1:10" ht="11.25" customHeight="1">
      <c r="A695" s="2">
        <v>100329</v>
      </c>
      <c r="B695" s="2" t="s">
        <v>915</v>
      </c>
      <c r="C695" s="2">
        <v>2010</v>
      </c>
      <c r="D695" s="2" t="s">
        <v>224</v>
      </c>
      <c r="E695" s="207">
        <v>40543</v>
      </c>
      <c r="F695" s="2">
        <v>145</v>
      </c>
      <c r="G695" s="2">
        <v>52</v>
      </c>
      <c r="H695" s="208">
        <v>6143</v>
      </c>
      <c r="I695" s="208">
        <v>6143</v>
      </c>
      <c r="J695" s="2"/>
    </row>
    <row r="696" spans="1:10" ht="11.25" customHeight="1">
      <c r="A696" s="2">
        <v>100781</v>
      </c>
      <c r="B696" s="2" t="s">
        <v>916</v>
      </c>
      <c r="C696" s="2">
        <v>2010</v>
      </c>
      <c r="D696" s="2" t="s">
        <v>224</v>
      </c>
      <c r="E696" s="207">
        <v>40543</v>
      </c>
      <c r="F696" s="2">
        <v>141</v>
      </c>
      <c r="G696" s="2">
        <v>74</v>
      </c>
      <c r="H696" s="208">
        <v>17800</v>
      </c>
      <c r="I696" s="208">
        <v>20562</v>
      </c>
      <c r="J696" s="2"/>
    </row>
    <row r="697" spans="1:10" ht="11.25" customHeight="1">
      <c r="A697" s="2">
        <v>100305</v>
      </c>
      <c r="B697" s="2" t="s">
        <v>917</v>
      </c>
      <c r="C697" s="2">
        <v>2010</v>
      </c>
      <c r="D697" s="2" t="s">
        <v>224</v>
      </c>
      <c r="E697" s="207">
        <v>40724</v>
      </c>
      <c r="H697" s="208">
        <v>296608</v>
      </c>
      <c r="J697" s="2"/>
    </row>
    <row r="698" spans="1:10" ht="11.25" customHeight="1">
      <c r="A698" s="2">
        <v>104311</v>
      </c>
      <c r="B698" s="2" t="s">
        <v>918</v>
      </c>
      <c r="C698" s="2">
        <v>2010</v>
      </c>
      <c r="D698" s="2" t="s">
        <v>224</v>
      </c>
      <c r="E698" s="207">
        <v>40543</v>
      </c>
      <c r="F698" s="2">
        <v>448</v>
      </c>
      <c r="G698" s="2">
        <v>226</v>
      </c>
      <c r="H698" s="208">
        <v>17445</v>
      </c>
      <c r="I698" s="208">
        <v>17445</v>
      </c>
      <c r="J698" s="2"/>
    </row>
    <row r="699" spans="1:10" ht="11.25" customHeight="1">
      <c r="A699" s="2">
        <v>101110</v>
      </c>
      <c r="B699" s="2" t="s">
        <v>919</v>
      </c>
      <c r="C699" s="2">
        <v>2010</v>
      </c>
      <c r="D699" s="2" t="s">
        <v>224</v>
      </c>
      <c r="E699" s="207">
        <v>40543</v>
      </c>
      <c r="F699" s="2">
        <v>135</v>
      </c>
      <c r="G699" s="2">
        <v>106</v>
      </c>
      <c r="H699" s="208">
        <v>27811</v>
      </c>
      <c r="I699" s="208">
        <v>32492</v>
      </c>
      <c r="J699" s="2"/>
    </row>
    <row r="700" spans="1:10" ht="11.25" customHeight="1">
      <c r="A700" s="2">
        <v>100016</v>
      </c>
      <c r="B700" s="2" t="s">
        <v>920</v>
      </c>
      <c r="C700" s="2">
        <v>2010</v>
      </c>
      <c r="D700" s="2" t="s">
        <v>224</v>
      </c>
      <c r="E700" s="207">
        <v>40633</v>
      </c>
      <c r="F700" s="2">
        <v>353</v>
      </c>
      <c r="G700" s="2">
        <v>196</v>
      </c>
      <c r="H700" s="208">
        <v>67032</v>
      </c>
      <c r="I700" s="208">
        <v>67032</v>
      </c>
      <c r="J700" s="2"/>
    </row>
    <row r="701" spans="1:10" ht="11.25" customHeight="1">
      <c r="A701" s="2">
        <v>101523</v>
      </c>
      <c r="B701" s="2" t="s">
        <v>921</v>
      </c>
      <c r="C701" s="2">
        <v>2010</v>
      </c>
      <c r="D701" s="2" t="s">
        <v>224</v>
      </c>
      <c r="E701" s="207">
        <v>40543</v>
      </c>
      <c r="F701" s="2">
        <v>199</v>
      </c>
      <c r="G701" s="2">
        <v>161</v>
      </c>
      <c r="H701" s="208">
        <v>24299</v>
      </c>
      <c r="I701" s="208">
        <v>24812</v>
      </c>
      <c r="J701" s="2"/>
    </row>
    <row r="702" spans="1:10" ht="11.25" customHeight="1">
      <c r="A702" s="2">
        <v>114044</v>
      </c>
      <c r="B702" s="2" t="s">
        <v>922</v>
      </c>
      <c r="C702" s="2">
        <v>2010</v>
      </c>
      <c r="D702" s="2" t="s">
        <v>224</v>
      </c>
      <c r="E702" s="207">
        <v>40633</v>
      </c>
      <c r="F702" s="2">
        <v>108</v>
      </c>
      <c r="G702" s="2">
        <v>64</v>
      </c>
      <c r="H702" s="208">
        <v>31448</v>
      </c>
      <c r="I702" s="208">
        <v>31448</v>
      </c>
      <c r="J702" s="2"/>
    </row>
    <row r="703" spans="1:10" ht="11.25" customHeight="1">
      <c r="A703" s="2">
        <v>100523</v>
      </c>
      <c r="B703" s="2" t="s">
        <v>923</v>
      </c>
      <c r="C703" s="2">
        <v>2010</v>
      </c>
      <c r="D703" s="2" t="s">
        <v>224</v>
      </c>
      <c r="E703" s="207">
        <v>40543</v>
      </c>
      <c r="F703" s="2">
        <v>264</v>
      </c>
      <c r="G703" s="2">
        <v>80</v>
      </c>
      <c r="H703" s="208">
        <v>21083</v>
      </c>
      <c r="I703" s="208">
        <v>21083</v>
      </c>
      <c r="J703" s="2"/>
    </row>
    <row r="704" spans="1:10" ht="11.25" customHeight="1">
      <c r="A704" s="2">
        <v>101219</v>
      </c>
      <c r="B704" s="2" t="s">
        <v>924</v>
      </c>
      <c r="C704" s="2">
        <v>2010</v>
      </c>
      <c r="D704" s="2" t="s">
        <v>224</v>
      </c>
      <c r="E704" s="207">
        <v>40543</v>
      </c>
      <c r="F704" s="2">
        <v>21</v>
      </c>
      <c r="G704" s="2">
        <v>10</v>
      </c>
      <c r="H704" s="208">
        <v>4900</v>
      </c>
      <c r="I704" s="208">
        <v>4900</v>
      </c>
      <c r="J704" s="2"/>
    </row>
    <row r="705" spans="1:10" ht="11.25" customHeight="1">
      <c r="A705" s="2">
        <v>100615</v>
      </c>
      <c r="B705" s="2" t="s">
        <v>925</v>
      </c>
      <c r="C705" s="2">
        <v>2010</v>
      </c>
      <c r="D705" s="2" t="s">
        <v>224</v>
      </c>
      <c r="E705" s="207">
        <v>40543</v>
      </c>
      <c r="F705" s="208">
        <v>4066</v>
      </c>
      <c r="G705" s="2">
        <v>786</v>
      </c>
      <c r="H705" s="208">
        <v>309866</v>
      </c>
      <c r="I705" s="208">
        <v>309866</v>
      </c>
      <c r="J705" s="2"/>
    </row>
    <row r="706" spans="1:10" ht="11.25" customHeight="1">
      <c r="A706" s="2">
        <v>100391</v>
      </c>
      <c r="B706" s="2" t="s">
        <v>926</v>
      </c>
      <c r="C706" s="2">
        <v>2010</v>
      </c>
      <c r="D706" s="2" t="s">
        <v>224</v>
      </c>
      <c r="E706" s="207">
        <v>40543</v>
      </c>
      <c r="F706" s="208">
        <v>2163</v>
      </c>
      <c r="G706" s="2">
        <v>764</v>
      </c>
      <c r="H706" s="208">
        <v>325523</v>
      </c>
      <c r="I706" s="208">
        <v>325523</v>
      </c>
      <c r="J706" s="2"/>
    </row>
    <row r="707" spans="1:10" ht="11.25" customHeight="1">
      <c r="A707" s="2">
        <v>100725</v>
      </c>
      <c r="B707" s="2" t="s">
        <v>927</v>
      </c>
      <c r="C707" s="2">
        <v>2010</v>
      </c>
      <c r="D707" s="2" t="s">
        <v>224</v>
      </c>
      <c r="E707" s="207">
        <v>40543</v>
      </c>
      <c r="F707" s="2">
        <v>195</v>
      </c>
      <c r="H707" s="208">
        <v>9146</v>
      </c>
      <c r="I707" s="208">
        <v>9146</v>
      </c>
      <c r="J707" s="2"/>
    </row>
    <row r="708" spans="1:10" ht="11.25" customHeight="1">
      <c r="A708" s="2">
        <v>100668</v>
      </c>
      <c r="B708" s="2" t="s">
        <v>928</v>
      </c>
      <c r="C708" s="2">
        <v>2010</v>
      </c>
      <c r="D708" s="2" t="s">
        <v>224</v>
      </c>
      <c r="E708" s="207">
        <v>40543</v>
      </c>
      <c r="F708" s="208">
        <v>1286</v>
      </c>
      <c r="G708" s="2">
        <v>857</v>
      </c>
      <c r="H708" s="208">
        <v>235482</v>
      </c>
      <c r="I708" s="208">
        <v>235482</v>
      </c>
      <c r="J708" s="2"/>
    </row>
    <row r="709" spans="1:10" ht="11.25" customHeight="1">
      <c r="A709" s="2">
        <v>100571</v>
      </c>
      <c r="B709" s="2" t="s">
        <v>98</v>
      </c>
      <c r="C709" s="2">
        <v>2010</v>
      </c>
      <c r="D709" s="2" t="s">
        <v>224</v>
      </c>
      <c r="E709" s="207">
        <v>40543</v>
      </c>
      <c r="F709" s="2">
        <v>412</v>
      </c>
      <c r="G709" s="2">
        <v>196</v>
      </c>
      <c r="H709" s="208">
        <v>30322</v>
      </c>
      <c r="I709" s="208">
        <v>30740</v>
      </c>
      <c r="J709" s="2"/>
    </row>
    <row r="710" spans="1:10" ht="11.25" customHeight="1">
      <c r="A710" s="2">
        <v>101733</v>
      </c>
      <c r="B710" s="2" t="s">
        <v>929</v>
      </c>
      <c r="C710" s="2">
        <v>2010</v>
      </c>
      <c r="D710" s="2" t="s">
        <v>224</v>
      </c>
      <c r="E710" s="207">
        <v>40543</v>
      </c>
      <c r="J710" s="2"/>
    </row>
    <row r="711" spans="1:10" ht="11.25" customHeight="1">
      <c r="A711" s="2">
        <v>104934</v>
      </c>
      <c r="B711" s="2" t="s">
        <v>930</v>
      </c>
      <c r="C711" s="2">
        <v>2010</v>
      </c>
      <c r="D711" s="2" t="s">
        <v>224</v>
      </c>
      <c r="E711" s="207">
        <v>40543</v>
      </c>
      <c r="F711" s="2">
        <v>12</v>
      </c>
      <c r="G711" s="2">
        <v>4</v>
      </c>
      <c r="H711" s="208">
        <v>1190</v>
      </c>
      <c r="I711" s="208">
        <v>1190</v>
      </c>
      <c r="J711" s="2"/>
    </row>
    <row r="712" spans="1:10" ht="11.25" customHeight="1">
      <c r="A712" s="2">
        <v>101785</v>
      </c>
      <c r="B712" s="2" t="s">
        <v>931</v>
      </c>
      <c r="C712" s="2">
        <v>2010</v>
      </c>
      <c r="D712" s="2" t="s">
        <v>224</v>
      </c>
      <c r="E712" s="207">
        <v>40543</v>
      </c>
      <c r="F712" s="2">
        <v>252</v>
      </c>
      <c r="G712" s="2">
        <v>132</v>
      </c>
      <c r="H712" s="208">
        <v>36109</v>
      </c>
      <c r="I712" s="208">
        <v>36109</v>
      </c>
      <c r="J712" s="2"/>
    </row>
    <row r="713" spans="1:10" ht="11.25" customHeight="1">
      <c r="A713" s="2">
        <v>100261</v>
      </c>
      <c r="B713" s="2" t="s">
        <v>932</v>
      </c>
      <c r="C713" s="2">
        <v>2010</v>
      </c>
      <c r="D713" s="2" t="s">
        <v>224</v>
      </c>
      <c r="E713" s="207">
        <v>40543</v>
      </c>
      <c r="F713" s="2">
        <v>929</v>
      </c>
      <c r="G713" s="2">
        <v>442</v>
      </c>
      <c r="H713" s="208">
        <v>119393</v>
      </c>
      <c r="I713" s="208">
        <v>119393</v>
      </c>
      <c r="J713" s="2"/>
    </row>
    <row r="714" spans="1:10" ht="11.25" customHeight="1">
      <c r="A714" s="2">
        <v>115177</v>
      </c>
      <c r="B714" s="2" t="s">
        <v>933</v>
      </c>
      <c r="C714" s="2">
        <v>2010</v>
      </c>
      <c r="D714" s="2" t="s">
        <v>224</v>
      </c>
      <c r="E714" s="207">
        <v>40543</v>
      </c>
      <c r="F714" s="2">
        <v>5</v>
      </c>
      <c r="G714" s="2">
        <v>2</v>
      </c>
      <c r="H714" s="2">
        <v>101</v>
      </c>
      <c r="I714" s="2">
        <v>115</v>
      </c>
      <c r="J714" s="2"/>
    </row>
    <row r="715" spans="1:10" ht="11.25" customHeight="1">
      <c r="A715" s="2">
        <v>101032</v>
      </c>
      <c r="B715" s="2" t="s">
        <v>934</v>
      </c>
      <c r="C715" s="2">
        <v>2010</v>
      </c>
      <c r="D715" s="2" t="s">
        <v>224</v>
      </c>
      <c r="E715" s="207">
        <v>40543</v>
      </c>
      <c r="F715" s="2">
        <v>45</v>
      </c>
      <c r="G715" s="2">
        <v>16</v>
      </c>
      <c r="H715" s="208">
        <v>2617</v>
      </c>
      <c r="I715" s="208">
        <v>2617</v>
      </c>
      <c r="J715" s="2"/>
    </row>
    <row r="716" spans="1:10" ht="11.25" customHeight="1">
      <c r="A716" s="2">
        <v>100024</v>
      </c>
      <c r="B716" s="2" t="s">
        <v>935</v>
      </c>
      <c r="C716" s="2">
        <v>2010</v>
      </c>
      <c r="D716" s="2" t="s">
        <v>224</v>
      </c>
      <c r="E716" s="207">
        <v>40633</v>
      </c>
      <c r="F716" s="2">
        <v>440</v>
      </c>
      <c r="G716" s="2">
        <v>270</v>
      </c>
      <c r="H716" s="208">
        <v>65739</v>
      </c>
      <c r="I716" s="208">
        <v>65739</v>
      </c>
      <c r="J716" s="2"/>
    </row>
    <row r="717" spans="1:10" ht="11.25" customHeight="1">
      <c r="A717" s="2">
        <v>100550</v>
      </c>
      <c r="B717" s="2" t="s">
        <v>936</v>
      </c>
      <c r="C717" s="2">
        <v>2010</v>
      </c>
      <c r="D717" s="2" t="s">
        <v>224</v>
      </c>
      <c r="E717" s="207">
        <v>40543</v>
      </c>
      <c r="F717" s="2">
        <v>787</v>
      </c>
      <c r="G717" s="2">
        <v>0</v>
      </c>
      <c r="H717" s="2">
        <v>0</v>
      </c>
      <c r="J717" s="2"/>
    </row>
    <row r="718" spans="1:10" ht="11.25" customHeight="1">
      <c r="A718" s="2">
        <v>100600</v>
      </c>
      <c r="B718" s="2" t="s">
        <v>937</v>
      </c>
      <c r="C718" s="2">
        <v>2010</v>
      </c>
      <c r="D718" s="2" t="s">
        <v>224</v>
      </c>
      <c r="E718" s="207">
        <v>40543</v>
      </c>
      <c r="F718" s="2">
        <v>99</v>
      </c>
      <c r="G718" s="2">
        <v>24</v>
      </c>
      <c r="H718" s="208">
        <v>4856</v>
      </c>
      <c r="I718" s="208">
        <v>4856</v>
      </c>
      <c r="J718" s="2"/>
    </row>
    <row r="719" spans="1:10" ht="11.25" customHeight="1">
      <c r="A719" s="2">
        <v>100506</v>
      </c>
      <c r="B719" s="2" t="s">
        <v>938</v>
      </c>
      <c r="C719" s="2">
        <v>2010</v>
      </c>
      <c r="D719" s="2" t="s">
        <v>224</v>
      </c>
      <c r="E719" s="207">
        <v>40543</v>
      </c>
      <c r="F719" s="2">
        <v>10</v>
      </c>
      <c r="G719" s="2">
        <v>6</v>
      </c>
      <c r="H719" s="208">
        <v>8017</v>
      </c>
      <c r="I719" s="208">
        <v>8017</v>
      </c>
      <c r="J719" s="2"/>
    </row>
    <row r="720" spans="1:10" ht="11.25" customHeight="1">
      <c r="A720" s="2">
        <v>100425</v>
      </c>
      <c r="B720" s="2" t="s">
        <v>939</v>
      </c>
      <c r="C720" s="2">
        <v>2010</v>
      </c>
      <c r="D720" s="2" t="s">
        <v>224</v>
      </c>
      <c r="E720" s="207">
        <v>40543</v>
      </c>
      <c r="F720" s="2">
        <v>12</v>
      </c>
      <c r="G720" s="2">
        <v>2</v>
      </c>
      <c r="H720" s="2">
        <v>243</v>
      </c>
      <c r="I720" s="2">
        <v>243</v>
      </c>
      <c r="J720" s="2"/>
    </row>
    <row r="721" spans="1:10" ht="11.25" customHeight="1">
      <c r="A721" s="2">
        <v>127211</v>
      </c>
      <c r="B721" s="2" t="s">
        <v>940</v>
      </c>
      <c r="C721" s="2">
        <v>2010</v>
      </c>
      <c r="D721" s="2" t="s">
        <v>224</v>
      </c>
      <c r="E721" s="207">
        <v>40543</v>
      </c>
      <c r="F721" s="2">
        <v>270</v>
      </c>
      <c r="G721" s="2">
        <v>236</v>
      </c>
      <c r="H721" s="208">
        <v>13257</v>
      </c>
      <c r="I721" s="208">
        <v>13257</v>
      </c>
      <c r="J721" s="2"/>
    </row>
    <row r="722" spans="1:10" ht="11.25" customHeight="1">
      <c r="A722" s="2">
        <v>127210</v>
      </c>
      <c r="B722" s="2" t="s">
        <v>941</v>
      </c>
      <c r="C722" s="2">
        <v>2010</v>
      </c>
      <c r="D722" s="2" t="s">
        <v>224</v>
      </c>
      <c r="E722" s="207">
        <v>40543</v>
      </c>
      <c r="F722" s="2">
        <v>26</v>
      </c>
      <c r="G722" s="2">
        <v>4</v>
      </c>
      <c r="H722" s="208">
        <v>5277</v>
      </c>
      <c r="I722" s="208">
        <v>5277</v>
      </c>
      <c r="J722" s="2"/>
    </row>
    <row r="723" spans="1:10" ht="11.25" customHeight="1">
      <c r="A723" s="2">
        <v>100829</v>
      </c>
      <c r="B723" s="2" t="s">
        <v>942</v>
      </c>
      <c r="C723" s="2">
        <v>2010</v>
      </c>
      <c r="D723" s="2" t="s">
        <v>224</v>
      </c>
      <c r="E723" s="207">
        <v>40543</v>
      </c>
      <c r="F723" s="208">
        <v>1697</v>
      </c>
      <c r="G723" s="2">
        <v>924</v>
      </c>
      <c r="H723" s="208">
        <v>413040</v>
      </c>
      <c r="I723" s="208">
        <v>434597</v>
      </c>
      <c r="J723" s="2"/>
    </row>
    <row r="724" spans="1:10" ht="11.25" customHeight="1">
      <c r="A724" s="2">
        <v>115779</v>
      </c>
      <c r="B724" s="2" t="s">
        <v>943</v>
      </c>
      <c r="C724" s="2">
        <v>2010</v>
      </c>
      <c r="D724" s="2" t="s">
        <v>224</v>
      </c>
      <c r="E724" s="207">
        <v>40633</v>
      </c>
      <c r="F724" s="2">
        <v>18</v>
      </c>
      <c r="G724" s="2">
        <v>6</v>
      </c>
      <c r="H724" s="208">
        <v>4112</v>
      </c>
      <c r="I724" s="208">
        <v>4112</v>
      </c>
      <c r="J724" s="2"/>
    </row>
    <row r="725" spans="1:10" ht="11.25" customHeight="1">
      <c r="A725" s="2">
        <v>100042</v>
      </c>
      <c r="B725" s="2" t="s">
        <v>944</v>
      </c>
      <c r="C725" s="2">
        <v>2010</v>
      </c>
      <c r="D725" s="2" t="s">
        <v>224</v>
      </c>
      <c r="E725" s="207">
        <v>40543</v>
      </c>
      <c r="F725" s="2">
        <v>249</v>
      </c>
      <c r="G725" s="2">
        <v>116</v>
      </c>
      <c r="H725" s="208">
        <v>35165</v>
      </c>
      <c r="I725" s="208">
        <v>36558</v>
      </c>
      <c r="J725" s="2"/>
    </row>
    <row r="726" spans="1:10" ht="11.25" customHeight="1">
      <c r="A726" s="2">
        <v>101217</v>
      </c>
      <c r="B726" s="2" t="s">
        <v>945</v>
      </c>
      <c r="C726" s="2">
        <v>2010</v>
      </c>
      <c r="D726" s="2" t="s">
        <v>224</v>
      </c>
      <c r="E726" s="207">
        <v>40543</v>
      </c>
      <c r="F726" s="2">
        <v>11</v>
      </c>
      <c r="G726" s="2">
        <v>5</v>
      </c>
      <c r="H726" s="2">
        <v>940</v>
      </c>
      <c r="I726" s="2">
        <v>940</v>
      </c>
      <c r="J726" s="2"/>
    </row>
    <row r="727" spans="1:10" ht="11.25" customHeight="1">
      <c r="A727" s="2">
        <v>115222</v>
      </c>
      <c r="B727" s="2" t="s">
        <v>946</v>
      </c>
      <c r="C727" s="2">
        <v>2010</v>
      </c>
      <c r="D727" s="2" t="s">
        <v>224</v>
      </c>
      <c r="E727" s="207">
        <v>40543</v>
      </c>
      <c r="F727" s="2">
        <v>11</v>
      </c>
      <c r="G727" s="2">
        <v>3</v>
      </c>
      <c r="H727" s="208">
        <v>2120</v>
      </c>
      <c r="I727" s="208">
        <v>2120</v>
      </c>
      <c r="J727" s="2"/>
    </row>
    <row r="728" spans="1:10" ht="11.25" customHeight="1">
      <c r="A728" s="2">
        <v>100541</v>
      </c>
      <c r="B728" s="2" t="s">
        <v>947</v>
      </c>
      <c r="C728" s="2">
        <v>2010</v>
      </c>
      <c r="D728" s="2" t="s">
        <v>224</v>
      </c>
      <c r="E728" s="207">
        <v>40543</v>
      </c>
      <c r="F728" s="208">
        <v>1835</v>
      </c>
      <c r="G728" s="208">
        <v>1032</v>
      </c>
      <c r="H728" s="208">
        <v>303882</v>
      </c>
      <c r="I728" s="208">
        <v>303882</v>
      </c>
      <c r="J728" s="2"/>
    </row>
    <row r="729" spans="1:10" ht="11.25" customHeight="1">
      <c r="A729" s="2">
        <v>100252</v>
      </c>
      <c r="B729" s="2" t="s">
        <v>948</v>
      </c>
      <c r="C729" s="2">
        <v>2010</v>
      </c>
      <c r="D729" s="2" t="s">
        <v>224</v>
      </c>
      <c r="E729" s="207">
        <v>40543</v>
      </c>
      <c r="F729" s="2">
        <v>99</v>
      </c>
      <c r="G729" s="2">
        <v>25</v>
      </c>
      <c r="H729" s="208">
        <v>8883</v>
      </c>
      <c r="I729" s="208">
        <v>8883</v>
      </c>
      <c r="J729" s="2"/>
    </row>
    <row r="730" spans="1:10" ht="11.25" customHeight="1">
      <c r="A730" s="2">
        <v>100290</v>
      </c>
      <c r="B730" s="2" t="s">
        <v>949</v>
      </c>
      <c r="C730" s="2">
        <v>2010</v>
      </c>
      <c r="D730" s="2" t="s">
        <v>224</v>
      </c>
      <c r="E730" s="207">
        <v>40543</v>
      </c>
      <c r="F730" s="208">
        <v>1031</v>
      </c>
      <c r="G730" s="2">
        <v>674</v>
      </c>
      <c r="H730" s="208">
        <v>194392</v>
      </c>
      <c r="I730" s="208">
        <v>194392</v>
      </c>
      <c r="J730" s="2"/>
    </row>
    <row r="731" spans="1:10" ht="11.25" customHeight="1">
      <c r="A731" s="2">
        <v>101047</v>
      </c>
      <c r="B731" s="2" t="s">
        <v>950</v>
      </c>
      <c r="C731" s="2">
        <v>2010</v>
      </c>
      <c r="D731" s="2" t="s">
        <v>224</v>
      </c>
      <c r="E731" s="207">
        <v>40543</v>
      </c>
      <c r="F731" s="2">
        <v>62</v>
      </c>
      <c r="G731" s="2">
        <v>24</v>
      </c>
      <c r="H731" s="208">
        <v>5583</v>
      </c>
      <c r="I731" s="208">
        <v>5583</v>
      </c>
      <c r="J731" s="2"/>
    </row>
    <row r="732" spans="1:10" ht="11.25" customHeight="1">
      <c r="A732" s="2">
        <v>100187</v>
      </c>
      <c r="B732" s="2" t="s">
        <v>951</v>
      </c>
      <c r="C732" s="2">
        <v>2010</v>
      </c>
      <c r="D732" s="2" t="s">
        <v>224</v>
      </c>
      <c r="E732" s="207">
        <v>40543</v>
      </c>
      <c r="F732" s="2">
        <v>45</v>
      </c>
      <c r="G732" s="2">
        <v>22</v>
      </c>
      <c r="H732" s="208">
        <v>3765</v>
      </c>
      <c r="I732" s="208">
        <v>3765</v>
      </c>
      <c r="J732" s="2"/>
    </row>
    <row r="733" spans="1:10" ht="11.25" customHeight="1">
      <c r="A733" s="2">
        <v>100525</v>
      </c>
      <c r="B733" s="2" t="s">
        <v>952</v>
      </c>
      <c r="C733" s="2">
        <v>2010</v>
      </c>
      <c r="D733" s="2" t="s">
        <v>224</v>
      </c>
      <c r="E733" s="207">
        <v>40543</v>
      </c>
      <c r="F733" s="2">
        <v>225</v>
      </c>
      <c r="G733" s="2">
        <v>138</v>
      </c>
      <c r="H733" s="208">
        <v>29800</v>
      </c>
      <c r="I733" s="208">
        <v>29800</v>
      </c>
      <c r="J733" s="2"/>
    </row>
    <row r="734" spans="1:10" ht="11.25" customHeight="1">
      <c r="A734" s="2">
        <v>104287</v>
      </c>
      <c r="B734" s="2" t="s">
        <v>953</v>
      </c>
      <c r="C734" s="2">
        <v>2010</v>
      </c>
      <c r="D734" s="2" t="s">
        <v>224</v>
      </c>
      <c r="E734" s="207">
        <v>40543</v>
      </c>
      <c r="F734" s="2">
        <v>15</v>
      </c>
      <c r="G734" s="2">
        <v>4</v>
      </c>
      <c r="H734" s="2">
        <v>442</v>
      </c>
      <c r="I734" s="2">
        <v>442</v>
      </c>
      <c r="J734" s="2"/>
    </row>
    <row r="735" spans="1:10" ht="11.25" customHeight="1">
      <c r="A735" s="2">
        <v>102082</v>
      </c>
      <c r="B735" s="2" t="s">
        <v>954</v>
      </c>
      <c r="C735" s="2">
        <v>2010</v>
      </c>
      <c r="D735" s="2" t="s">
        <v>224</v>
      </c>
      <c r="E735" s="207">
        <v>40543</v>
      </c>
      <c r="F735" s="2">
        <v>26</v>
      </c>
      <c r="G735" s="2">
        <v>19</v>
      </c>
      <c r="H735" s="208">
        <v>2837</v>
      </c>
      <c r="I735" s="208">
        <v>8011</v>
      </c>
      <c r="J735" s="2"/>
    </row>
    <row r="736" spans="1:10" ht="11.25" customHeight="1">
      <c r="A736" s="2">
        <v>102077</v>
      </c>
      <c r="B736" s="2" t="s">
        <v>955</v>
      </c>
      <c r="C736" s="2">
        <v>2010</v>
      </c>
      <c r="D736" s="2" t="s">
        <v>224</v>
      </c>
      <c r="E736" s="207">
        <v>40543</v>
      </c>
      <c r="F736" s="2">
        <v>14</v>
      </c>
      <c r="G736" s="2">
        <v>9</v>
      </c>
      <c r="H736" s="208">
        <v>1955</v>
      </c>
      <c r="I736" s="208">
        <v>2777</v>
      </c>
      <c r="J736" s="2"/>
    </row>
    <row r="737" spans="1:10" ht="11.25" customHeight="1">
      <c r="A737" s="2">
        <v>102081</v>
      </c>
      <c r="B737" s="2" t="s">
        <v>956</v>
      </c>
      <c r="C737" s="2">
        <v>2010</v>
      </c>
      <c r="D737" s="2" t="s">
        <v>224</v>
      </c>
      <c r="E737" s="207">
        <v>40543</v>
      </c>
      <c r="F737" s="2">
        <v>19</v>
      </c>
      <c r="G737" s="2">
        <v>8</v>
      </c>
      <c r="H737" s="208">
        <v>2636</v>
      </c>
      <c r="I737" s="208">
        <v>3766</v>
      </c>
      <c r="J737" s="2"/>
    </row>
    <row r="738" spans="1:10" ht="11.25" customHeight="1">
      <c r="A738" s="2">
        <v>102079</v>
      </c>
      <c r="B738" s="2" t="s">
        <v>957</v>
      </c>
      <c r="C738" s="2">
        <v>2010</v>
      </c>
      <c r="D738" s="2" t="s">
        <v>224</v>
      </c>
      <c r="E738" s="207">
        <v>40543</v>
      </c>
      <c r="F738" s="2">
        <v>34</v>
      </c>
      <c r="G738" s="2">
        <v>16</v>
      </c>
      <c r="H738" s="208">
        <v>5834</v>
      </c>
      <c r="I738" s="208">
        <v>10097</v>
      </c>
      <c r="J738" s="2"/>
    </row>
    <row r="739" spans="1:10" ht="11.25" customHeight="1">
      <c r="A739" s="2">
        <v>102076</v>
      </c>
      <c r="B739" s="2" t="s">
        <v>958</v>
      </c>
      <c r="C739" s="2">
        <v>2010</v>
      </c>
      <c r="D739" s="2" t="s">
        <v>224</v>
      </c>
      <c r="E739" s="207">
        <v>40543</v>
      </c>
      <c r="F739" s="2">
        <v>23</v>
      </c>
      <c r="G739" s="2">
        <v>13</v>
      </c>
      <c r="H739" s="208">
        <v>3068</v>
      </c>
      <c r="I739" s="208">
        <v>3910</v>
      </c>
      <c r="J739" s="2"/>
    </row>
    <row r="740" spans="1:10" ht="11.25" customHeight="1">
      <c r="A740" s="2">
        <v>102080</v>
      </c>
      <c r="B740" s="2" t="s">
        <v>959</v>
      </c>
      <c r="C740" s="2">
        <v>2010</v>
      </c>
      <c r="D740" s="2" t="s">
        <v>224</v>
      </c>
      <c r="E740" s="207">
        <v>40543</v>
      </c>
      <c r="F740" s="2">
        <v>21</v>
      </c>
      <c r="G740" s="2">
        <v>11</v>
      </c>
      <c r="H740" s="208">
        <v>5038</v>
      </c>
      <c r="I740" s="208">
        <v>5515</v>
      </c>
      <c r="J740" s="2"/>
    </row>
    <row r="741" spans="1:10" ht="11.25" customHeight="1">
      <c r="A741" s="2">
        <v>102078</v>
      </c>
      <c r="B741" s="2" t="s">
        <v>960</v>
      </c>
      <c r="C741" s="2">
        <v>2010</v>
      </c>
      <c r="D741" s="2" t="s">
        <v>224</v>
      </c>
      <c r="E741" s="207">
        <v>40543</v>
      </c>
      <c r="F741" s="2">
        <v>34</v>
      </c>
      <c r="G741" s="2">
        <v>19</v>
      </c>
      <c r="H741" s="208">
        <v>3420</v>
      </c>
      <c r="I741" s="208">
        <v>3420</v>
      </c>
      <c r="J741" s="2"/>
    </row>
    <row r="742" spans="1:10" ht="11.25" customHeight="1">
      <c r="A742" s="2">
        <v>104254</v>
      </c>
      <c r="B742" s="2" t="s">
        <v>961</v>
      </c>
      <c r="C742" s="2">
        <v>2010</v>
      </c>
      <c r="D742" s="2" t="s">
        <v>224</v>
      </c>
      <c r="E742" s="207">
        <v>40543</v>
      </c>
      <c r="F742" s="2">
        <v>7</v>
      </c>
      <c r="G742" s="2">
        <v>3</v>
      </c>
      <c r="H742" s="208">
        <v>1157</v>
      </c>
      <c r="I742" s="208">
        <v>1157</v>
      </c>
      <c r="J742" s="2"/>
    </row>
    <row r="743" spans="1:10" ht="11.25" customHeight="1">
      <c r="A743" s="2">
        <v>101842</v>
      </c>
      <c r="B743" s="2" t="s">
        <v>962</v>
      </c>
      <c r="C743" s="2">
        <v>2010</v>
      </c>
      <c r="D743" s="2" t="s">
        <v>224</v>
      </c>
      <c r="E743" s="207">
        <v>40633</v>
      </c>
      <c r="F743" s="2">
        <v>119</v>
      </c>
      <c r="H743" s="2">
        <v>780</v>
      </c>
      <c r="I743" s="2">
        <v>780</v>
      </c>
      <c r="J743" s="2"/>
    </row>
    <row r="744" spans="1:10" ht="11.25" customHeight="1">
      <c r="A744" s="2">
        <v>100485</v>
      </c>
      <c r="B744" s="2" t="s">
        <v>963</v>
      </c>
      <c r="C744" s="2">
        <v>2010</v>
      </c>
      <c r="D744" s="2" t="s">
        <v>224</v>
      </c>
      <c r="E744" s="207">
        <v>40543</v>
      </c>
      <c r="F744" s="2">
        <v>106</v>
      </c>
      <c r="G744" s="2">
        <v>58</v>
      </c>
      <c r="H744" s="208">
        <v>4452</v>
      </c>
      <c r="I744" s="208">
        <v>4452</v>
      </c>
      <c r="J744" s="2"/>
    </row>
    <row r="745" spans="1:10" ht="11.25" customHeight="1">
      <c r="A745" s="2">
        <v>100009</v>
      </c>
      <c r="B745" s="2" t="s">
        <v>964</v>
      </c>
      <c r="C745" s="2">
        <v>2010</v>
      </c>
      <c r="D745" s="2" t="s">
        <v>224</v>
      </c>
      <c r="E745" s="207">
        <v>40633</v>
      </c>
      <c r="F745" s="2">
        <v>285</v>
      </c>
      <c r="G745" s="2">
        <v>187</v>
      </c>
      <c r="H745" s="208">
        <v>99311</v>
      </c>
      <c r="I745" s="208">
        <v>102436</v>
      </c>
      <c r="J745" s="2"/>
    </row>
    <row r="746" spans="1:10" ht="11.25" customHeight="1">
      <c r="A746" s="2">
        <v>101948</v>
      </c>
      <c r="B746" s="2" t="s">
        <v>965</v>
      </c>
      <c r="C746" s="2">
        <v>2010</v>
      </c>
      <c r="D746" s="2" t="s">
        <v>224</v>
      </c>
      <c r="E746" s="207">
        <v>40633</v>
      </c>
      <c r="F746" s="2">
        <v>95</v>
      </c>
      <c r="G746" s="2">
        <v>47</v>
      </c>
      <c r="H746" s="208">
        <v>18127</v>
      </c>
      <c r="I746" s="208">
        <v>18127</v>
      </c>
      <c r="J746" s="2"/>
    </row>
    <row r="747" spans="1:10" ht="11.25" customHeight="1">
      <c r="A747" s="2">
        <v>102507</v>
      </c>
      <c r="B747" s="2" t="s">
        <v>966</v>
      </c>
      <c r="C747" s="2">
        <v>2010</v>
      </c>
      <c r="D747" s="2" t="s">
        <v>224</v>
      </c>
      <c r="E747" s="207">
        <v>40375</v>
      </c>
      <c r="F747" s="2">
        <v>8</v>
      </c>
      <c r="G747" s="2">
        <v>1</v>
      </c>
      <c r="J747" s="2"/>
    </row>
    <row r="748" spans="1:10" ht="11.25" customHeight="1">
      <c r="A748" s="2">
        <v>102384</v>
      </c>
      <c r="B748" s="2" t="s">
        <v>967</v>
      </c>
      <c r="C748" s="2">
        <v>2010</v>
      </c>
      <c r="D748" s="2" t="s">
        <v>224</v>
      </c>
      <c r="E748" s="207">
        <v>40375</v>
      </c>
      <c r="F748" s="2">
        <v>71</v>
      </c>
      <c r="G748" s="2">
        <v>46</v>
      </c>
      <c r="H748" s="208">
        <v>14763</v>
      </c>
      <c r="I748" s="208">
        <v>20741</v>
      </c>
      <c r="J748" s="2"/>
    </row>
    <row r="749" spans="1:10" ht="11.25" customHeight="1">
      <c r="A749" s="2">
        <v>101248</v>
      </c>
      <c r="B749" s="2" t="s">
        <v>968</v>
      </c>
      <c r="C749" s="2">
        <v>2010</v>
      </c>
      <c r="D749" s="2" t="s">
        <v>224</v>
      </c>
      <c r="E749" s="207">
        <v>40543</v>
      </c>
      <c r="F749" s="2">
        <v>9</v>
      </c>
      <c r="G749" s="2">
        <v>4</v>
      </c>
      <c r="H749" s="2">
        <v>448</v>
      </c>
      <c r="I749" s="2">
        <v>448</v>
      </c>
      <c r="J749" s="2"/>
    </row>
    <row r="750" spans="1:10" ht="11.25" customHeight="1">
      <c r="A750" s="2">
        <v>101087</v>
      </c>
      <c r="B750" s="2" t="s">
        <v>969</v>
      </c>
      <c r="C750" s="2">
        <v>2010</v>
      </c>
      <c r="D750" s="2" t="s">
        <v>224</v>
      </c>
      <c r="E750" s="207">
        <v>40543</v>
      </c>
      <c r="F750" s="2">
        <v>231</v>
      </c>
      <c r="G750" s="2">
        <v>17</v>
      </c>
      <c r="H750" s="208">
        <v>22665</v>
      </c>
      <c r="I750" s="208">
        <v>22665</v>
      </c>
      <c r="J750" s="2"/>
    </row>
    <row r="751" spans="1:10" ht="11.25" customHeight="1">
      <c r="A751" s="2">
        <v>132907</v>
      </c>
      <c r="B751" s="2" t="s">
        <v>970</v>
      </c>
      <c r="C751" s="2">
        <v>2010</v>
      </c>
      <c r="D751" s="2" t="s">
        <v>224</v>
      </c>
      <c r="E751" s="207">
        <v>40633</v>
      </c>
      <c r="F751" s="2">
        <v>7</v>
      </c>
      <c r="G751" s="2">
        <v>4</v>
      </c>
      <c r="H751" s="208">
        <v>1324</v>
      </c>
      <c r="I751" s="208">
        <v>1326</v>
      </c>
      <c r="J751" s="2"/>
    </row>
    <row r="752" spans="1:10" ht="11.25" customHeight="1">
      <c r="A752" s="2">
        <v>100401</v>
      </c>
      <c r="B752" s="2" t="s">
        <v>971</v>
      </c>
      <c r="C752" s="2">
        <v>2010</v>
      </c>
      <c r="D752" s="2" t="s">
        <v>224</v>
      </c>
      <c r="E752" s="207">
        <v>40543</v>
      </c>
      <c r="F752" s="2">
        <v>85</v>
      </c>
      <c r="G752" s="2">
        <v>50</v>
      </c>
      <c r="H752" s="208">
        <v>17927</v>
      </c>
      <c r="I752" s="208">
        <v>17927</v>
      </c>
      <c r="J752" s="2"/>
    </row>
    <row r="753" spans="1:10" ht="11.25" customHeight="1">
      <c r="A753" s="2">
        <v>102257</v>
      </c>
      <c r="B753" s="2" t="s">
        <v>972</v>
      </c>
      <c r="C753" s="2">
        <v>2010</v>
      </c>
      <c r="D753" s="2" t="s">
        <v>224</v>
      </c>
      <c r="E753" s="207">
        <v>40375</v>
      </c>
      <c r="F753" s="2">
        <v>49</v>
      </c>
      <c r="G753" s="2">
        <v>39</v>
      </c>
      <c r="H753" s="208">
        <v>8658</v>
      </c>
      <c r="I753" s="208">
        <v>18078</v>
      </c>
      <c r="J753" s="2"/>
    </row>
    <row r="754" spans="1:10" ht="11.25" customHeight="1">
      <c r="A754" s="2">
        <v>104298</v>
      </c>
      <c r="B754" s="2" t="s">
        <v>973</v>
      </c>
      <c r="C754" s="2">
        <v>2010</v>
      </c>
      <c r="D754" s="2" t="s">
        <v>224</v>
      </c>
      <c r="E754" s="207">
        <v>40543</v>
      </c>
      <c r="F754" s="2">
        <v>4</v>
      </c>
      <c r="G754" s="2">
        <v>1</v>
      </c>
      <c r="H754" s="2">
        <v>397</v>
      </c>
      <c r="I754" s="2">
        <v>397</v>
      </c>
      <c r="J754" s="2"/>
    </row>
    <row r="755" spans="1:10" ht="11.25" customHeight="1">
      <c r="A755" s="2">
        <v>106063</v>
      </c>
      <c r="B755" s="2" t="s">
        <v>974</v>
      </c>
      <c r="C755" s="2">
        <v>2010</v>
      </c>
      <c r="D755" s="2" t="s">
        <v>224</v>
      </c>
      <c r="E755" s="207">
        <v>40543</v>
      </c>
      <c r="F755" s="2">
        <v>550</v>
      </c>
      <c r="G755" s="2">
        <v>387</v>
      </c>
      <c r="H755" s="208">
        <v>59457</v>
      </c>
      <c r="I755" s="208">
        <v>59457</v>
      </c>
      <c r="J755" s="2"/>
    </row>
    <row r="756" spans="1:10" ht="11.25" customHeight="1">
      <c r="A756" s="2">
        <v>104736</v>
      </c>
      <c r="B756" s="2" t="s">
        <v>975</v>
      </c>
      <c r="C756" s="2">
        <v>2010</v>
      </c>
      <c r="D756" s="2" t="s">
        <v>224</v>
      </c>
      <c r="E756" s="207">
        <v>40543</v>
      </c>
      <c r="F756" s="2">
        <v>42</v>
      </c>
      <c r="G756" s="2">
        <v>11</v>
      </c>
      <c r="H756" s="208">
        <v>1017</v>
      </c>
      <c r="I756" s="208">
        <v>1017</v>
      </c>
      <c r="J756" s="2"/>
    </row>
    <row r="757" spans="1:10" ht="11.25" customHeight="1">
      <c r="A757" s="2">
        <v>101499</v>
      </c>
      <c r="B757" s="2" t="s">
        <v>976</v>
      </c>
      <c r="C757" s="2">
        <v>2010</v>
      </c>
      <c r="D757" s="2" t="s">
        <v>224</v>
      </c>
      <c r="E757" s="207">
        <v>40543</v>
      </c>
      <c r="F757" s="2">
        <v>55</v>
      </c>
      <c r="G757" s="2">
        <v>32</v>
      </c>
      <c r="H757" s="208">
        <v>2594</v>
      </c>
      <c r="I757" s="208">
        <v>2594</v>
      </c>
      <c r="J757" s="2"/>
    </row>
    <row r="758" spans="1:10" ht="11.25" customHeight="1">
      <c r="A758" s="2">
        <v>100537</v>
      </c>
      <c r="B758" s="2" t="s">
        <v>977</v>
      </c>
      <c r="C758" s="2">
        <v>2010</v>
      </c>
      <c r="D758" s="2" t="s">
        <v>224</v>
      </c>
      <c r="E758" s="207">
        <v>40543</v>
      </c>
      <c r="F758" s="2">
        <v>15</v>
      </c>
      <c r="G758" s="2">
        <v>10</v>
      </c>
      <c r="H758" s="208">
        <v>1777</v>
      </c>
      <c r="I758" s="208">
        <v>1777</v>
      </c>
      <c r="J758" s="2"/>
    </row>
    <row r="759" spans="1:10" ht="11.25" customHeight="1">
      <c r="A759" s="2">
        <v>128169</v>
      </c>
      <c r="B759" s="2" t="s">
        <v>978</v>
      </c>
      <c r="C759" s="2">
        <v>2010</v>
      </c>
      <c r="D759" s="2" t="s">
        <v>224</v>
      </c>
      <c r="E759" s="207">
        <v>40375</v>
      </c>
      <c r="F759" s="2">
        <v>85</v>
      </c>
      <c r="G759" s="2">
        <v>59</v>
      </c>
      <c r="H759" s="208">
        <v>16978</v>
      </c>
      <c r="I759" s="208">
        <v>17770</v>
      </c>
      <c r="J759" s="2"/>
    </row>
    <row r="760" spans="1:10" ht="11.25" customHeight="1">
      <c r="A760" s="2">
        <v>100462</v>
      </c>
      <c r="B760" s="2" t="s">
        <v>979</v>
      </c>
      <c r="C760" s="2">
        <v>2010</v>
      </c>
      <c r="D760" s="2" t="s">
        <v>224</v>
      </c>
      <c r="E760" s="207">
        <v>40543</v>
      </c>
      <c r="F760" s="208">
        <v>1218</v>
      </c>
      <c r="G760" s="2">
        <v>926</v>
      </c>
      <c r="H760" s="208">
        <v>212316</v>
      </c>
      <c r="I760" s="208">
        <v>212316</v>
      </c>
      <c r="J760" s="2"/>
    </row>
    <row r="761" spans="1:10" ht="11.25" customHeight="1">
      <c r="A761" s="2">
        <v>100687</v>
      </c>
      <c r="B761" s="2" t="s">
        <v>980</v>
      </c>
      <c r="C761" s="2">
        <v>2010</v>
      </c>
      <c r="D761" s="2" t="s">
        <v>224</v>
      </c>
      <c r="E761" s="207">
        <v>40543</v>
      </c>
      <c r="F761" s="2">
        <v>67</v>
      </c>
      <c r="G761" s="2">
        <v>35</v>
      </c>
      <c r="H761" s="208">
        <v>13860</v>
      </c>
      <c r="I761" s="208">
        <v>13860</v>
      </c>
      <c r="J761" s="2"/>
    </row>
    <row r="762" spans="1:10" ht="11.25" customHeight="1">
      <c r="A762" s="2">
        <v>115151</v>
      </c>
      <c r="B762" s="2" t="s">
        <v>981</v>
      </c>
      <c r="C762" s="2">
        <v>2010</v>
      </c>
      <c r="D762" s="2" t="s">
        <v>224</v>
      </c>
      <c r="E762" s="207">
        <v>40543</v>
      </c>
      <c r="F762" s="2">
        <v>10</v>
      </c>
      <c r="G762" s="2">
        <v>5</v>
      </c>
      <c r="H762" s="208">
        <v>1329</v>
      </c>
      <c r="I762" s="208">
        <v>1329</v>
      </c>
      <c r="J762" s="2"/>
    </row>
    <row r="763" spans="1:10" ht="11.25" customHeight="1">
      <c r="A763" s="2">
        <v>103792</v>
      </c>
      <c r="B763" s="2" t="s">
        <v>982</v>
      </c>
      <c r="C763" s="2">
        <v>2010</v>
      </c>
      <c r="D763" s="2" t="s">
        <v>224</v>
      </c>
      <c r="E763" s="207">
        <v>40543</v>
      </c>
      <c r="F763" s="2">
        <v>70</v>
      </c>
      <c r="G763" s="2">
        <v>25</v>
      </c>
      <c r="H763" s="208">
        <v>17550</v>
      </c>
      <c r="I763" s="208">
        <v>21350</v>
      </c>
      <c r="J763" s="2"/>
    </row>
    <row r="764" spans="1:10" ht="11.25" customHeight="1">
      <c r="A764" s="2">
        <v>100185</v>
      </c>
      <c r="B764" s="2" t="s">
        <v>983</v>
      </c>
      <c r="C764" s="2">
        <v>2010</v>
      </c>
      <c r="D764" s="2" t="s">
        <v>224</v>
      </c>
      <c r="E764" s="207">
        <v>40451</v>
      </c>
      <c r="F764" s="2">
        <v>205</v>
      </c>
      <c r="G764" s="2">
        <v>65</v>
      </c>
      <c r="H764" s="208">
        <v>7784</v>
      </c>
      <c r="I764" s="208">
        <v>7809</v>
      </c>
      <c r="J764" s="2"/>
    </row>
    <row r="765" spans="1:10" ht="11.25" customHeight="1">
      <c r="A765" s="2">
        <v>115451</v>
      </c>
      <c r="B765" s="2" t="s">
        <v>984</v>
      </c>
      <c r="C765" s="2">
        <v>2010</v>
      </c>
      <c r="D765" s="2" t="s">
        <v>224</v>
      </c>
      <c r="E765" s="207">
        <v>40543</v>
      </c>
      <c r="F765" s="2">
        <v>14</v>
      </c>
      <c r="G765" s="2">
        <v>9</v>
      </c>
      <c r="H765" s="2">
        <v>168</v>
      </c>
      <c r="I765" s="2">
        <v>187</v>
      </c>
      <c r="J765" s="2"/>
    </row>
    <row r="766" spans="1:10" ht="11.25" customHeight="1">
      <c r="A766" s="2">
        <v>100480</v>
      </c>
      <c r="B766" s="2" t="s">
        <v>985</v>
      </c>
      <c r="C766" s="2">
        <v>2010</v>
      </c>
      <c r="D766" s="2" t="s">
        <v>224</v>
      </c>
      <c r="E766" s="207">
        <v>40543</v>
      </c>
      <c r="F766" s="2">
        <v>15</v>
      </c>
      <c r="G766" s="2">
        <v>4</v>
      </c>
      <c r="H766" s="2">
        <v>312</v>
      </c>
      <c r="I766" s="2">
        <v>312</v>
      </c>
      <c r="J766" s="2"/>
    </row>
    <row r="767" spans="1:10" ht="11.25" customHeight="1">
      <c r="A767" s="2">
        <v>115178</v>
      </c>
      <c r="B767" s="2" t="s">
        <v>986</v>
      </c>
      <c r="C767" s="2">
        <v>2010</v>
      </c>
      <c r="D767" s="2" t="s">
        <v>224</v>
      </c>
      <c r="E767" s="207">
        <v>40543</v>
      </c>
      <c r="F767" s="2">
        <v>3</v>
      </c>
      <c r="G767" s="2">
        <v>1</v>
      </c>
      <c r="H767" s="2">
        <v>188</v>
      </c>
      <c r="I767" s="2">
        <v>188</v>
      </c>
      <c r="J767" s="2"/>
    </row>
    <row r="768" spans="1:10" ht="11.25" customHeight="1">
      <c r="A768" s="2">
        <v>100594</v>
      </c>
      <c r="B768" s="2" t="s">
        <v>987</v>
      </c>
      <c r="C768" s="2">
        <v>2010</v>
      </c>
      <c r="D768" s="2" t="s">
        <v>224</v>
      </c>
      <c r="E768" s="207">
        <v>40543</v>
      </c>
      <c r="F768" s="2">
        <v>391</v>
      </c>
      <c r="G768" s="2">
        <v>168</v>
      </c>
      <c r="J768" s="2"/>
    </row>
    <row r="769" spans="1:10" ht="11.25" customHeight="1">
      <c r="A769" s="2">
        <v>100434</v>
      </c>
      <c r="B769" s="2" t="s">
        <v>988</v>
      </c>
      <c r="C769" s="2">
        <v>2010</v>
      </c>
      <c r="D769" s="2" t="s">
        <v>224</v>
      </c>
      <c r="E769" s="207">
        <v>40543</v>
      </c>
      <c r="F769" s="2">
        <v>20</v>
      </c>
      <c r="G769" s="2">
        <v>11</v>
      </c>
      <c r="H769" s="208">
        <v>2227</v>
      </c>
      <c r="I769" s="208">
        <v>2236</v>
      </c>
      <c r="J769" s="2"/>
    </row>
    <row r="770" spans="1:10" ht="11.25" customHeight="1">
      <c r="A770" s="2">
        <v>101120</v>
      </c>
      <c r="B770" s="2" t="s">
        <v>989</v>
      </c>
      <c r="C770" s="2">
        <v>2010</v>
      </c>
      <c r="D770" s="2" t="s">
        <v>224</v>
      </c>
      <c r="E770" s="207">
        <v>40543</v>
      </c>
      <c r="F770" s="2">
        <v>28</v>
      </c>
      <c r="G770" s="2">
        <v>10</v>
      </c>
      <c r="H770" s="208">
        <v>5268</v>
      </c>
      <c r="I770" s="208">
        <v>5268</v>
      </c>
      <c r="J770" s="2"/>
    </row>
    <row r="771" spans="1:10" ht="11.25" customHeight="1">
      <c r="A771" s="2">
        <v>100313</v>
      </c>
      <c r="B771" s="2" t="s">
        <v>990</v>
      </c>
      <c r="C771" s="2">
        <v>2010</v>
      </c>
      <c r="D771" s="2" t="s">
        <v>224</v>
      </c>
      <c r="E771" s="207">
        <v>40543</v>
      </c>
      <c r="F771" s="2">
        <v>27</v>
      </c>
      <c r="G771" s="2">
        <v>8</v>
      </c>
      <c r="H771" s="208">
        <v>2503</v>
      </c>
      <c r="I771" s="208">
        <v>2503</v>
      </c>
      <c r="J771" s="2"/>
    </row>
    <row r="772" spans="1:10" ht="11.25" customHeight="1">
      <c r="A772" s="2">
        <v>100180</v>
      </c>
      <c r="B772" s="2" t="s">
        <v>991</v>
      </c>
      <c r="C772" s="2">
        <v>2010</v>
      </c>
      <c r="D772" s="2" t="s">
        <v>224</v>
      </c>
      <c r="E772" s="207">
        <v>40543</v>
      </c>
      <c r="F772" s="2">
        <v>98</v>
      </c>
      <c r="G772" s="2">
        <v>50</v>
      </c>
      <c r="H772" s="208">
        <v>10600</v>
      </c>
      <c r="I772" s="208">
        <v>10600</v>
      </c>
      <c r="J772" s="2"/>
    </row>
    <row r="773" spans="1:10" ht="11.25" customHeight="1">
      <c r="A773" s="2">
        <v>100171</v>
      </c>
      <c r="B773" s="2" t="s">
        <v>992</v>
      </c>
      <c r="C773" s="2">
        <v>2010</v>
      </c>
      <c r="D773" s="2" t="s">
        <v>224</v>
      </c>
      <c r="E773" s="207">
        <v>40451</v>
      </c>
      <c r="F773" s="2">
        <v>127</v>
      </c>
      <c r="G773" s="2">
        <v>55</v>
      </c>
      <c r="H773" s="208">
        <v>11189</v>
      </c>
      <c r="I773" s="208">
        <v>11189</v>
      </c>
      <c r="J773" s="2"/>
    </row>
    <row r="774" spans="1:10" ht="11.25" customHeight="1">
      <c r="A774" s="2">
        <v>134666</v>
      </c>
      <c r="B774" s="2" t="s">
        <v>993</v>
      </c>
      <c r="C774" s="2">
        <v>2010</v>
      </c>
      <c r="D774" s="2" t="s">
        <v>224</v>
      </c>
      <c r="E774" s="207">
        <v>40543</v>
      </c>
      <c r="F774" s="2">
        <v>142</v>
      </c>
      <c r="G774" s="2">
        <v>72</v>
      </c>
      <c r="H774" s="208">
        <v>12137</v>
      </c>
      <c r="I774" s="208">
        <v>13957</v>
      </c>
      <c r="J774" s="2"/>
    </row>
    <row r="775" spans="1:10" ht="11.25" customHeight="1">
      <c r="A775" s="2">
        <v>101205</v>
      </c>
      <c r="B775" s="2" t="s">
        <v>994</v>
      </c>
      <c r="C775" s="2">
        <v>2010</v>
      </c>
      <c r="D775" s="2" t="s">
        <v>224</v>
      </c>
      <c r="E775" s="207">
        <v>40633</v>
      </c>
      <c r="F775" s="208">
        <v>1208</v>
      </c>
      <c r="G775" s="2">
        <v>162</v>
      </c>
      <c r="H775" s="208">
        <v>292634</v>
      </c>
      <c r="I775" s="208">
        <v>292634</v>
      </c>
      <c r="J775" s="2"/>
    </row>
    <row r="776" spans="1:10" ht="11.25" customHeight="1">
      <c r="A776" s="2">
        <v>100442</v>
      </c>
      <c r="B776" s="2" t="s">
        <v>995</v>
      </c>
      <c r="C776" s="2">
        <v>2010</v>
      </c>
      <c r="D776" s="2" t="s">
        <v>224</v>
      </c>
      <c r="E776" s="207">
        <v>40543</v>
      </c>
      <c r="F776" s="2">
        <v>234</v>
      </c>
      <c r="G776" s="2">
        <v>135</v>
      </c>
      <c r="H776" s="208">
        <v>56646</v>
      </c>
      <c r="I776" s="208">
        <v>62408</v>
      </c>
      <c r="J776" s="2"/>
    </row>
    <row r="777" spans="1:10" ht="11.25" customHeight="1">
      <c r="A777" s="2">
        <v>100144</v>
      </c>
      <c r="B777" s="2" t="s">
        <v>996</v>
      </c>
      <c r="C777" s="2">
        <v>2010</v>
      </c>
      <c r="D777" s="2" t="s">
        <v>224</v>
      </c>
      <c r="E777" s="207">
        <v>40375</v>
      </c>
      <c r="F777" s="2">
        <v>234</v>
      </c>
      <c r="G777" s="2">
        <v>160</v>
      </c>
      <c r="H777" s="208">
        <v>33502</v>
      </c>
      <c r="I777" s="208">
        <v>33502</v>
      </c>
      <c r="J777" s="2"/>
    </row>
    <row r="778" spans="1:10" ht="11.25" customHeight="1">
      <c r="A778" s="2">
        <v>101731</v>
      </c>
      <c r="B778" s="2" t="s">
        <v>997</v>
      </c>
      <c r="C778" s="2">
        <v>2010</v>
      </c>
      <c r="D778" s="2" t="s">
        <v>224</v>
      </c>
      <c r="E778" s="207">
        <v>40543</v>
      </c>
      <c r="F778" s="2">
        <v>33</v>
      </c>
      <c r="G778" s="2">
        <v>4</v>
      </c>
      <c r="H778" s="208">
        <v>1130</v>
      </c>
      <c r="I778" s="208">
        <v>1434</v>
      </c>
      <c r="J778" s="2"/>
    </row>
    <row r="779" spans="1:10" ht="11.25" customHeight="1">
      <c r="A779" s="2">
        <v>100307</v>
      </c>
      <c r="B779" s="2" t="s">
        <v>998</v>
      </c>
      <c r="C779" s="2">
        <v>2010</v>
      </c>
      <c r="D779" s="2" t="s">
        <v>224</v>
      </c>
      <c r="E779" s="207">
        <v>40543</v>
      </c>
      <c r="F779" s="2">
        <v>129</v>
      </c>
      <c r="G779" s="2">
        <v>67</v>
      </c>
      <c r="H779" s="208">
        <v>16195</v>
      </c>
      <c r="I779" s="208">
        <v>16668</v>
      </c>
      <c r="J779" s="2"/>
    </row>
    <row r="780" spans="1:10" ht="11.25" customHeight="1">
      <c r="A780" s="2">
        <v>100346</v>
      </c>
      <c r="B780" s="2" t="s">
        <v>999</v>
      </c>
      <c r="C780" s="2">
        <v>2010</v>
      </c>
      <c r="D780" s="2" t="s">
        <v>224</v>
      </c>
      <c r="E780" s="207">
        <v>40543</v>
      </c>
      <c r="F780" s="208">
        <v>3548</v>
      </c>
      <c r="G780" s="208">
        <v>1615</v>
      </c>
      <c r="H780" s="208">
        <v>401988</v>
      </c>
      <c r="I780" s="208">
        <v>482779</v>
      </c>
      <c r="J780" s="2"/>
    </row>
    <row r="781" spans="1:10" ht="11.25" customHeight="1">
      <c r="A781" s="2">
        <v>101608</v>
      </c>
      <c r="B781" s="2" t="s">
        <v>1000</v>
      </c>
      <c r="C781" s="2">
        <v>2010</v>
      </c>
      <c r="D781" s="2" t="s">
        <v>224</v>
      </c>
      <c r="E781" s="207">
        <v>40543</v>
      </c>
      <c r="F781" s="2">
        <v>29</v>
      </c>
      <c r="G781" s="2">
        <v>8</v>
      </c>
      <c r="H781" s="208">
        <v>1070</v>
      </c>
      <c r="I781" s="208">
        <v>1176</v>
      </c>
      <c r="J781" s="2"/>
    </row>
    <row r="782" spans="1:10" ht="11.25" customHeight="1">
      <c r="A782" s="2">
        <v>115187</v>
      </c>
      <c r="B782" s="2" t="s">
        <v>1001</v>
      </c>
      <c r="C782" s="2">
        <v>2010</v>
      </c>
      <c r="D782" s="2" t="s">
        <v>224</v>
      </c>
      <c r="E782" s="207">
        <v>40543</v>
      </c>
      <c r="F782" s="2">
        <v>30</v>
      </c>
      <c r="G782" s="2">
        <v>11</v>
      </c>
      <c r="H782" s="208">
        <v>2610</v>
      </c>
      <c r="I782" s="208">
        <v>2889</v>
      </c>
      <c r="J782" s="2"/>
    </row>
    <row r="783" spans="1:10" ht="11.25" customHeight="1">
      <c r="A783" s="2">
        <v>100853</v>
      </c>
      <c r="B783" s="2" t="s">
        <v>1002</v>
      </c>
      <c r="C783" s="2">
        <v>2010</v>
      </c>
      <c r="D783" s="2" t="s">
        <v>224</v>
      </c>
      <c r="E783" s="207">
        <v>40543</v>
      </c>
      <c r="F783" s="2">
        <v>50</v>
      </c>
      <c r="G783" s="2">
        <v>34</v>
      </c>
      <c r="H783" s="208">
        <v>5765</v>
      </c>
      <c r="I783" s="208">
        <v>5765</v>
      </c>
      <c r="J783" s="2"/>
    </row>
    <row r="784" spans="1:10" ht="11.25" customHeight="1">
      <c r="A784" s="2">
        <v>102091</v>
      </c>
      <c r="B784" s="2" t="s">
        <v>1003</v>
      </c>
      <c r="C784" s="2">
        <v>2010</v>
      </c>
      <c r="D784" s="2" t="s">
        <v>224</v>
      </c>
      <c r="E784" s="207">
        <v>40543</v>
      </c>
      <c r="F784" s="2">
        <v>100</v>
      </c>
      <c r="G784" s="2">
        <v>54</v>
      </c>
      <c r="H784" s="208">
        <v>5580</v>
      </c>
      <c r="I784" s="208">
        <v>6260</v>
      </c>
      <c r="J784" s="2"/>
    </row>
    <row r="785" spans="1:10" ht="11.25" customHeight="1">
      <c r="A785" s="2">
        <v>136003</v>
      </c>
      <c r="B785" s="2" t="s">
        <v>1004</v>
      </c>
      <c r="C785" s="2">
        <v>2010</v>
      </c>
      <c r="D785" s="2" t="s">
        <v>224</v>
      </c>
      <c r="E785" s="207">
        <v>40543</v>
      </c>
      <c r="F785" s="2">
        <v>49</v>
      </c>
      <c r="G785" s="2">
        <v>23</v>
      </c>
      <c r="H785" s="2">
        <v>110</v>
      </c>
      <c r="I785" s="2">
        <v>110</v>
      </c>
      <c r="J785" s="2"/>
    </row>
    <row r="786" spans="1:10" ht="11.25" customHeight="1">
      <c r="A786" s="2">
        <v>102520</v>
      </c>
      <c r="B786" s="2" t="s">
        <v>1005</v>
      </c>
      <c r="C786" s="2">
        <v>2010</v>
      </c>
      <c r="D786" s="2" t="s">
        <v>224</v>
      </c>
      <c r="E786" s="207">
        <v>40543</v>
      </c>
      <c r="F786" s="2">
        <v>270</v>
      </c>
      <c r="G786" s="2">
        <v>122</v>
      </c>
      <c r="H786" s="208">
        <v>16630</v>
      </c>
      <c r="I786" s="208">
        <v>16631</v>
      </c>
      <c r="J786" s="2"/>
    </row>
    <row r="787" spans="1:10" ht="11.25" customHeight="1">
      <c r="A787" s="2">
        <v>103795</v>
      </c>
      <c r="B787" s="2" t="s">
        <v>1006</v>
      </c>
      <c r="C787" s="2">
        <v>2010</v>
      </c>
      <c r="D787" s="2" t="s">
        <v>224</v>
      </c>
      <c r="E787" s="207">
        <v>40543</v>
      </c>
      <c r="F787" s="2">
        <v>206</v>
      </c>
      <c r="G787" s="2">
        <v>103</v>
      </c>
      <c r="H787" s="208">
        <v>15896</v>
      </c>
      <c r="I787" s="208">
        <v>15896</v>
      </c>
      <c r="J787" s="2"/>
    </row>
    <row r="788" spans="1:10" ht="11.25" customHeight="1">
      <c r="A788" s="2">
        <v>101788</v>
      </c>
      <c r="B788" s="2" t="s">
        <v>1007</v>
      </c>
      <c r="C788" s="2">
        <v>2010</v>
      </c>
      <c r="D788" s="2" t="s">
        <v>224</v>
      </c>
      <c r="E788" s="207">
        <v>40543</v>
      </c>
      <c r="F788" s="2">
        <v>78</v>
      </c>
      <c r="G788" s="2">
        <v>18</v>
      </c>
      <c r="H788" s="208">
        <v>15298</v>
      </c>
      <c r="I788" s="208">
        <v>20219</v>
      </c>
      <c r="J788" s="2"/>
    </row>
    <row r="789" spans="1:10" ht="11.25" customHeight="1">
      <c r="A789" s="2">
        <v>106072</v>
      </c>
      <c r="B789" s="2" t="s">
        <v>1008</v>
      </c>
      <c r="C789" s="2">
        <v>2010</v>
      </c>
      <c r="D789" s="2" t="s">
        <v>224</v>
      </c>
      <c r="E789" s="207">
        <v>40451</v>
      </c>
      <c r="F789" s="2">
        <v>29</v>
      </c>
      <c r="G789" s="2">
        <v>12</v>
      </c>
      <c r="H789" s="208">
        <v>1321</v>
      </c>
      <c r="J789" s="2"/>
    </row>
    <row r="790" spans="1:10" ht="11.25" customHeight="1">
      <c r="A790" s="2">
        <v>102175</v>
      </c>
      <c r="B790" s="2" t="s">
        <v>1009</v>
      </c>
      <c r="C790" s="2">
        <v>2010</v>
      </c>
      <c r="D790" s="2" t="s">
        <v>224</v>
      </c>
      <c r="E790" s="207">
        <v>40543</v>
      </c>
      <c r="F790" s="2">
        <v>17</v>
      </c>
      <c r="G790" s="2">
        <v>10</v>
      </c>
      <c r="H790" s="208">
        <v>1472</v>
      </c>
      <c r="I790" s="208">
        <v>1472</v>
      </c>
      <c r="J790" s="2"/>
    </row>
    <row r="791" spans="1:10" ht="11.25" customHeight="1">
      <c r="A791" s="2">
        <v>100632</v>
      </c>
      <c r="B791" s="2" t="s">
        <v>1010</v>
      </c>
      <c r="C791" s="2">
        <v>2010</v>
      </c>
      <c r="D791" s="2" t="s">
        <v>224</v>
      </c>
      <c r="E791" s="207">
        <v>40543</v>
      </c>
      <c r="F791" s="2">
        <v>103</v>
      </c>
      <c r="G791" s="2">
        <v>36</v>
      </c>
      <c r="H791" s="208">
        <v>8875</v>
      </c>
      <c r="I791" s="208">
        <v>8875</v>
      </c>
      <c r="J791" s="2"/>
    </row>
    <row r="792" spans="1:10" ht="11.25" customHeight="1">
      <c r="A792" s="2">
        <v>100394</v>
      </c>
      <c r="B792" s="2" t="s">
        <v>1011</v>
      </c>
      <c r="C792" s="2">
        <v>2010</v>
      </c>
      <c r="D792" s="2" t="s">
        <v>224</v>
      </c>
      <c r="E792" s="207">
        <v>40543</v>
      </c>
      <c r="F792" s="2">
        <v>62</v>
      </c>
      <c r="G792" s="2">
        <v>23</v>
      </c>
      <c r="H792" s="208">
        <v>14945</v>
      </c>
      <c r="I792" s="208">
        <v>14945</v>
      </c>
      <c r="J792" s="2"/>
    </row>
    <row r="793" spans="1:10" ht="11.25" customHeight="1">
      <c r="A793" s="2">
        <v>101588</v>
      </c>
      <c r="B793" s="2" t="s">
        <v>1012</v>
      </c>
      <c r="C793" s="2">
        <v>2010</v>
      </c>
      <c r="D793" s="2" t="s">
        <v>224</v>
      </c>
      <c r="E793" s="207">
        <v>40543</v>
      </c>
      <c r="F793" s="2">
        <v>121</v>
      </c>
      <c r="G793" s="2">
        <v>53</v>
      </c>
      <c r="H793" s="208">
        <v>8708</v>
      </c>
      <c r="I793" s="208">
        <v>8708</v>
      </c>
      <c r="J793" s="2"/>
    </row>
    <row r="794" spans="1:10" ht="11.25" customHeight="1">
      <c r="A794" s="2">
        <v>104316</v>
      </c>
      <c r="B794" s="2" t="s">
        <v>1013</v>
      </c>
      <c r="C794" s="2">
        <v>2010</v>
      </c>
      <c r="D794" s="2" t="s">
        <v>224</v>
      </c>
      <c r="E794" s="207">
        <v>40543</v>
      </c>
      <c r="F794" s="2">
        <v>22</v>
      </c>
      <c r="G794" s="2">
        <v>12</v>
      </c>
      <c r="H794" s="208">
        <v>3349</v>
      </c>
      <c r="I794" s="208">
        <v>3349</v>
      </c>
      <c r="J794" s="2"/>
    </row>
    <row r="795" spans="1:10" ht="11.25" customHeight="1">
      <c r="A795" s="2">
        <v>100508</v>
      </c>
      <c r="B795" s="2" t="s">
        <v>1014</v>
      </c>
      <c r="C795" s="2">
        <v>2010</v>
      </c>
      <c r="D795" s="2" t="s">
        <v>224</v>
      </c>
      <c r="E795" s="207">
        <v>40543</v>
      </c>
      <c r="F795" s="2">
        <v>41</v>
      </c>
      <c r="G795" s="2">
        <v>23</v>
      </c>
      <c r="H795" s="208">
        <v>7016</v>
      </c>
      <c r="I795" s="208">
        <v>7120</v>
      </c>
      <c r="J795" s="2"/>
    </row>
    <row r="796" spans="1:10" ht="11.25" customHeight="1">
      <c r="A796" s="2">
        <v>100515</v>
      </c>
      <c r="B796" s="2" t="s">
        <v>1015</v>
      </c>
      <c r="C796" s="2">
        <v>2010</v>
      </c>
      <c r="D796" s="2" t="s">
        <v>224</v>
      </c>
      <c r="E796" s="207">
        <v>40543</v>
      </c>
      <c r="F796" s="2">
        <v>83</v>
      </c>
      <c r="G796" s="2">
        <v>42</v>
      </c>
      <c r="H796" s="208">
        <v>7989</v>
      </c>
      <c r="I796" s="208">
        <v>8324</v>
      </c>
      <c r="J796" s="2"/>
    </row>
    <row r="797" spans="1:10" ht="11.25" customHeight="1">
      <c r="A797" s="2">
        <v>100551</v>
      </c>
      <c r="B797" s="2" t="s">
        <v>1016</v>
      </c>
      <c r="C797" s="2">
        <v>2010</v>
      </c>
      <c r="D797" s="2" t="s">
        <v>224</v>
      </c>
      <c r="E797" s="207">
        <v>40543</v>
      </c>
      <c r="F797" s="2">
        <v>23</v>
      </c>
      <c r="G797" s="2">
        <v>12</v>
      </c>
      <c r="H797" s="208">
        <v>1895</v>
      </c>
      <c r="I797" s="208">
        <v>1895</v>
      </c>
      <c r="J797" s="2"/>
    </row>
    <row r="798" spans="1:10" ht="11.25" customHeight="1">
      <c r="A798" s="2">
        <v>100489</v>
      </c>
      <c r="B798" s="2" t="s">
        <v>1017</v>
      </c>
      <c r="C798" s="2">
        <v>2010</v>
      </c>
      <c r="D798" s="2" t="s">
        <v>224</v>
      </c>
      <c r="E798" s="207">
        <v>40543</v>
      </c>
      <c r="F798" s="2">
        <v>277</v>
      </c>
      <c r="G798" s="2">
        <v>166</v>
      </c>
      <c r="H798" s="208">
        <v>42060</v>
      </c>
      <c r="I798" s="208">
        <v>44654</v>
      </c>
      <c r="J798" s="2"/>
    </row>
    <row r="799" spans="1:10" ht="11.25" customHeight="1">
      <c r="A799" s="2">
        <v>100263</v>
      </c>
      <c r="B799" s="2" t="s">
        <v>1018</v>
      </c>
      <c r="C799" s="2">
        <v>2010</v>
      </c>
      <c r="D799" s="2" t="s">
        <v>224</v>
      </c>
      <c r="E799" s="207">
        <v>40543</v>
      </c>
      <c r="F799" s="2">
        <v>25</v>
      </c>
      <c r="G799" s="2">
        <v>17</v>
      </c>
      <c r="H799" s="208">
        <v>1027</v>
      </c>
      <c r="I799" s="208">
        <v>1106</v>
      </c>
      <c r="J799" s="2"/>
    </row>
    <row r="800" spans="1:10" ht="11.25" customHeight="1">
      <c r="A800" s="2">
        <v>101445</v>
      </c>
      <c r="B800" s="2" t="s">
        <v>1019</v>
      </c>
      <c r="C800" s="2">
        <v>2010</v>
      </c>
      <c r="D800" s="2" t="s">
        <v>224</v>
      </c>
      <c r="E800" s="207">
        <v>40543</v>
      </c>
      <c r="F800" s="208">
        <v>3605</v>
      </c>
      <c r="G800" s="2">
        <v>389</v>
      </c>
      <c r="H800" s="208">
        <v>58640</v>
      </c>
      <c r="I800" s="208">
        <v>58640</v>
      </c>
      <c r="J800" s="2"/>
    </row>
    <row r="801" spans="1:10" ht="11.25" customHeight="1">
      <c r="A801" s="2">
        <v>101215</v>
      </c>
      <c r="B801" s="2" t="s">
        <v>1020</v>
      </c>
      <c r="C801" s="2">
        <v>2010</v>
      </c>
      <c r="D801" s="2" t="s">
        <v>224</v>
      </c>
      <c r="E801" s="207">
        <v>40543</v>
      </c>
      <c r="F801" s="2">
        <v>5</v>
      </c>
      <c r="G801" s="2">
        <v>2</v>
      </c>
      <c r="H801" s="2">
        <v>184</v>
      </c>
      <c r="I801" s="2">
        <v>184</v>
      </c>
      <c r="J801" s="2"/>
    </row>
    <row r="802" spans="1:10" ht="11.25" customHeight="1">
      <c r="A802" s="2">
        <v>100546</v>
      </c>
      <c r="B802" s="2" t="s">
        <v>1021</v>
      </c>
      <c r="C802" s="2">
        <v>2010</v>
      </c>
      <c r="D802" s="2" t="s">
        <v>224</v>
      </c>
      <c r="E802" s="207">
        <v>40543</v>
      </c>
      <c r="F802" s="2">
        <v>156</v>
      </c>
      <c r="G802" s="2">
        <v>84</v>
      </c>
      <c r="H802" s="208">
        <v>29836</v>
      </c>
      <c r="I802" s="208">
        <v>29836</v>
      </c>
      <c r="J802" s="2"/>
    </row>
    <row r="803" spans="1:10" ht="11.25" customHeight="1">
      <c r="A803" s="2">
        <v>101642</v>
      </c>
      <c r="B803" s="2" t="s">
        <v>1022</v>
      </c>
      <c r="C803" s="2">
        <v>2010</v>
      </c>
      <c r="D803" s="2" t="s">
        <v>224</v>
      </c>
      <c r="E803" s="207">
        <v>40633</v>
      </c>
      <c r="F803" s="2">
        <v>432</v>
      </c>
      <c r="G803" s="2">
        <v>239</v>
      </c>
      <c r="H803" s="208">
        <v>89335</v>
      </c>
      <c r="I803" s="208">
        <v>89335</v>
      </c>
      <c r="J803" s="2"/>
    </row>
    <row r="804" spans="1:10" ht="11.25" customHeight="1">
      <c r="A804" s="2">
        <v>100671</v>
      </c>
      <c r="B804" s="2" t="s">
        <v>1023</v>
      </c>
      <c r="C804" s="2">
        <v>2010</v>
      </c>
      <c r="D804" s="2" t="s">
        <v>224</v>
      </c>
      <c r="E804" s="207">
        <v>40543</v>
      </c>
      <c r="F804" s="2">
        <v>91</v>
      </c>
      <c r="G804" s="2">
        <v>38</v>
      </c>
      <c r="H804" s="208">
        <v>15612</v>
      </c>
      <c r="I804" s="208">
        <v>15612</v>
      </c>
      <c r="J804" s="2"/>
    </row>
    <row r="805" spans="1:10" ht="11.25" customHeight="1">
      <c r="A805" s="2">
        <v>101634</v>
      </c>
      <c r="B805" s="2" t="s">
        <v>1024</v>
      </c>
      <c r="C805" s="2">
        <v>2010</v>
      </c>
      <c r="D805" s="2" t="s">
        <v>224</v>
      </c>
      <c r="E805" s="207">
        <v>40543</v>
      </c>
      <c r="F805" s="2">
        <v>13</v>
      </c>
      <c r="G805" s="2">
        <v>3</v>
      </c>
      <c r="H805" s="2">
        <v>468</v>
      </c>
      <c r="I805" s="2">
        <v>468</v>
      </c>
      <c r="J805" s="2"/>
    </row>
    <row r="806" spans="1:10" ht="11.25" customHeight="1">
      <c r="A806" s="2">
        <v>101632</v>
      </c>
      <c r="B806" s="2" t="s">
        <v>1025</v>
      </c>
      <c r="C806" s="2">
        <v>2010</v>
      </c>
      <c r="D806" s="2" t="s">
        <v>224</v>
      </c>
      <c r="E806" s="207">
        <v>40543</v>
      </c>
      <c r="F806" s="2">
        <v>17</v>
      </c>
      <c r="G806" s="2">
        <v>6</v>
      </c>
      <c r="H806" s="2">
        <v>605</v>
      </c>
      <c r="I806" s="2">
        <v>605</v>
      </c>
      <c r="J806" s="2"/>
    </row>
    <row r="807" spans="1:10" ht="11.25" customHeight="1">
      <c r="A807" s="2">
        <v>100461</v>
      </c>
      <c r="B807" s="2" t="s">
        <v>1026</v>
      </c>
      <c r="C807" s="2">
        <v>2010</v>
      </c>
      <c r="D807" s="2" t="s">
        <v>224</v>
      </c>
      <c r="E807" s="207">
        <v>40543</v>
      </c>
      <c r="F807" s="2">
        <v>208</v>
      </c>
      <c r="G807" s="2">
        <v>98</v>
      </c>
      <c r="H807" s="208">
        <v>12218</v>
      </c>
      <c r="I807" s="208">
        <v>12338</v>
      </c>
      <c r="J807" s="2"/>
    </row>
    <row r="808" spans="1:10" ht="11.25" customHeight="1">
      <c r="A808" s="2">
        <v>101917</v>
      </c>
      <c r="B808" s="2" t="s">
        <v>1027</v>
      </c>
      <c r="C808" s="2">
        <v>2010</v>
      </c>
      <c r="D808" s="2" t="s">
        <v>224</v>
      </c>
      <c r="E808" s="207">
        <v>40543</v>
      </c>
      <c r="H808" s="208">
        <v>23387</v>
      </c>
      <c r="I808" s="208">
        <v>23387</v>
      </c>
      <c r="J808" s="2"/>
    </row>
    <row r="809" spans="1:10" ht="11.25" customHeight="1">
      <c r="A809" s="2">
        <v>104332</v>
      </c>
      <c r="B809" s="2" t="s">
        <v>1028</v>
      </c>
      <c r="C809" s="2">
        <v>2010</v>
      </c>
      <c r="D809" s="2" t="s">
        <v>224</v>
      </c>
      <c r="E809" s="207">
        <v>40543</v>
      </c>
      <c r="F809" s="2">
        <v>35</v>
      </c>
      <c r="G809" s="2">
        <v>23</v>
      </c>
      <c r="H809" s="208">
        <v>1561</v>
      </c>
      <c r="I809" s="208">
        <v>1561</v>
      </c>
      <c r="J809" s="2"/>
    </row>
    <row r="810" spans="1:10" ht="11.25" customHeight="1">
      <c r="A810" s="2">
        <v>100231</v>
      </c>
      <c r="B810" s="2" t="s">
        <v>1029</v>
      </c>
      <c r="C810" s="2">
        <v>2010</v>
      </c>
      <c r="D810" s="2" t="s">
        <v>224</v>
      </c>
      <c r="E810" s="207">
        <v>40543</v>
      </c>
      <c r="F810" s="2">
        <v>15</v>
      </c>
      <c r="G810" s="2">
        <v>4</v>
      </c>
      <c r="H810" s="2">
        <v>270</v>
      </c>
      <c r="I810" s="2">
        <v>270</v>
      </c>
      <c r="J810" s="2"/>
    </row>
    <row r="811" spans="1:10" ht="11.25" customHeight="1">
      <c r="A811" s="2">
        <v>100192</v>
      </c>
      <c r="B811" s="2" t="s">
        <v>1030</v>
      </c>
      <c r="C811" s="2">
        <v>2010</v>
      </c>
      <c r="D811" s="2" t="s">
        <v>224</v>
      </c>
      <c r="E811" s="207">
        <v>40543</v>
      </c>
      <c r="F811" s="2">
        <v>225</v>
      </c>
      <c r="G811" s="2">
        <v>119</v>
      </c>
      <c r="H811" s="208">
        <v>9340</v>
      </c>
      <c r="I811" s="208">
        <v>10234</v>
      </c>
      <c r="J811" s="2"/>
    </row>
    <row r="812" spans="1:10" ht="11.25" customHeight="1">
      <c r="A812" s="2">
        <v>100328</v>
      </c>
      <c r="B812" s="2" t="s">
        <v>1031</v>
      </c>
      <c r="C812" s="2">
        <v>2010</v>
      </c>
      <c r="D812" s="2" t="s">
        <v>224</v>
      </c>
      <c r="E812" s="207">
        <v>40543</v>
      </c>
      <c r="F812" s="2">
        <v>11</v>
      </c>
      <c r="G812" s="2">
        <v>5</v>
      </c>
      <c r="H812" s="2">
        <v>375</v>
      </c>
      <c r="I812" s="2">
        <v>375</v>
      </c>
      <c r="J812" s="2"/>
    </row>
    <row r="813" spans="1:10" ht="11.25" customHeight="1">
      <c r="A813" s="2">
        <v>100073</v>
      </c>
      <c r="B813" s="2" t="s">
        <v>1032</v>
      </c>
      <c r="C813" s="2">
        <v>2010</v>
      </c>
      <c r="D813" s="2" t="s">
        <v>224</v>
      </c>
      <c r="E813" s="207">
        <v>40633</v>
      </c>
      <c r="F813" s="2">
        <v>57</v>
      </c>
      <c r="H813" s="2">
        <v>963</v>
      </c>
      <c r="I813" s="2">
        <v>963</v>
      </c>
      <c r="J813" s="2"/>
    </row>
    <row r="814" spans="1:10" ht="11.25" customHeight="1">
      <c r="A814" s="2">
        <v>102015</v>
      </c>
      <c r="B814" s="2" t="s">
        <v>1033</v>
      </c>
      <c r="C814" s="2">
        <v>2010</v>
      </c>
      <c r="D814" s="2" t="s">
        <v>224</v>
      </c>
      <c r="E814" s="207">
        <v>40543</v>
      </c>
      <c r="F814" s="2">
        <v>534</v>
      </c>
      <c r="G814" s="2">
        <v>272</v>
      </c>
      <c r="H814" s="208">
        <v>59142</v>
      </c>
      <c r="I814" s="208">
        <v>59166</v>
      </c>
      <c r="J814" s="2"/>
    </row>
    <row r="815" spans="1:10" ht="11.25" customHeight="1">
      <c r="A815" s="2">
        <v>102284</v>
      </c>
      <c r="B815" s="2" t="s">
        <v>1034</v>
      </c>
      <c r="C815" s="2">
        <v>2010</v>
      </c>
      <c r="D815" s="2" t="s">
        <v>224</v>
      </c>
      <c r="E815" s="207">
        <v>40543</v>
      </c>
      <c r="F815" s="2">
        <v>5</v>
      </c>
      <c r="G815" s="2">
        <v>2</v>
      </c>
      <c r="H815" s="2">
        <v>114</v>
      </c>
      <c r="I815" s="2">
        <v>114</v>
      </c>
      <c r="J815" s="2"/>
    </row>
    <row r="816" spans="1:10" ht="11.25" customHeight="1">
      <c r="A816" s="2">
        <v>104296</v>
      </c>
      <c r="B816" s="2" t="s">
        <v>1035</v>
      </c>
      <c r="C816" s="2">
        <v>2010</v>
      </c>
      <c r="D816" s="2" t="s">
        <v>224</v>
      </c>
      <c r="E816" s="207">
        <v>40543</v>
      </c>
      <c r="F816" s="2">
        <v>3</v>
      </c>
      <c r="G816" s="2">
        <v>1</v>
      </c>
      <c r="H816" s="2">
        <v>241</v>
      </c>
      <c r="I816" s="2">
        <v>241</v>
      </c>
      <c r="J816" s="2"/>
    </row>
    <row r="817" spans="1:10" ht="11.25" customHeight="1">
      <c r="A817" s="2">
        <v>101681</v>
      </c>
      <c r="B817" s="2" t="s">
        <v>1036</v>
      </c>
      <c r="C817" s="2">
        <v>2010</v>
      </c>
      <c r="D817" s="2" t="s">
        <v>224</v>
      </c>
      <c r="E817" s="207">
        <v>40543</v>
      </c>
      <c r="F817" s="2">
        <v>127</v>
      </c>
      <c r="G817" s="2">
        <v>58</v>
      </c>
      <c r="H817" s="208">
        <v>10719</v>
      </c>
      <c r="I817" s="208">
        <v>12068</v>
      </c>
      <c r="J817" s="2"/>
    </row>
    <row r="818" spans="1:10" ht="11.25" customHeight="1">
      <c r="A818" s="2">
        <v>100526</v>
      </c>
      <c r="B818" s="2" t="s">
        <v>1037</v>
      </c>
      <c r="C818" s="2">
        <v>2010</v>
      </c>
      <c r="D818" s="2" t="s">
        <v>224</v>
      </c>
      <c r="E818" s="207">
        <v>40543</v>
      </c>
      <c r="F818" s="2">
        <v>106</v>
      </c>
      <c r="G818" s="2">
        <v>50</v>
      </c>
      <c r="H818" s="208">
        <v>7248</v>
      </c>
      <c r="I818" s="208">
        <v>7559</v>
      </c>
      <c r="J818" s="2"/>
    </row>
    <row r="819" spans="1:10" ht="11.25" customHeight="1">
      <c r="A819" s="2">
        <v>101709</v>
      </c>
      <c r="B819" s="2" t="s">
        <v>1038</v>
      </c>
      <c r="C819" s="2">
        <v>2010</v>
      </c>
      <c r="D819" s="2" t="s">
        <v>224</v>
      </c>
      <c r="E819" s="207">
        <v>40375</v>
      </c>
      <c r="F819" s="2">
        <v>157</v>
      </c>
      <c r="G819" s="2">
        <v>105</v>
      </c>
      <c r="H819" s="208">
        <v>15229</v>
      </c>
      <c r="I819" s="208">
        <v>20027</v>
      </c>
      <c r="J819" s="2"/>
    </row>
    <row r="820" spans="1:10" ht="11.25" customHeight="1">
      <c r="A820" s="2">
        <v>128974</v>
      </c>
      <c r="B820" s="2" t="s">
        <v>1039</v>
      </c>
      <c r="C820" s="2">
        <v>2010</v>
      </c>
      <c r="D820" s="2" t="s">
        <v>224</v>
      </c>
      <c r="E820" s="207">
        <v>40543</v>
      </c>
      <c r="J820" s="2"/>
    </row>
    <row r="821" spans="1:10" ht="11.25" customHeight="1">
      <c r="A821" s="2">
        <v>101447</v>
      </c>
      <c r="B821" s="2" t="s">
        <v>1040</v>
      </c>
      <c r="C821" s="2">
        <v>2010</v>
      </c>
      <c r="D821" s="2" t="s">
        <v>224</v>
      </c>
      <c r="E821" s="207">
        <v>40543</v>
      </c>
      <c r="F821" s="2">
        <v>462</v>
      </c>
      <c r="G821" s="2">
        <v>34</v>
      </c>
      <c r="H821" s="208">
        <v>62301</v>
      </c>
      <c r="I821" s="208">
        <v>62301</v>
      </c>
      <c r="J821" s="2"/>
    </row>
    <row r="822" spans="1:10" ht="11.25" customHeight="1">
      <c r="A822" s="2">
        <v>100801</v>
      </c>
      <c r="B822" s="2" t="s">
        <v>1041</v>
      </c>
      <c r="C822" s="2">
        <v>2010</v>
      </c>
      <c r="D822" s="2" t="s">
        <v>224</v>
      </c>
      <c r="E822" s="207">
        <v>40543</v>
      </c>
      <c r="F822" s="2">
        <v>26</v>
      </c>
      <c r="G822" s="2">
        <v>15</v>
      </c>
      <c r="H822" s="208">
        <v>5640</v>
      </c>
      <c r="I822" s="208">
        <v>5640</v>
      </c>
      <c r="J822" s="2"/>
    </row>
    <row r="823" spans="1:10" ht="11.25" customHeight="1">
      <c r="A823" s="2">
        <v>120104</v>
      </c>
      <c r="B823" s="2" t="s">
        <v>1042</v>
      </c>
      <c r="C823" s="2">
        <v>2010</v>
      </c>
      <c r="D823" s="2" t="s">
        <v>224</v>
      </c>
      <c r="E823" s="207">
        <v>40543</v>
      </c>
      <c r="F823" s="2">
        <v>74</v>
      </c>
      <c r="G823" s="2">
        <v>13</v>
      </c>
      <c r="H823" s="208">
        <v>3928</v>
      </c>
      <c r="I823" s="208">
        <v>3928</v>
      </c>
      <c r="J823" s="2"/>
    </row>
    <row r="824" spans="1:10" ht="11.25" customHeight="1">
      <c r="A824" s="2">
        <v>102392</v>
      </c>
      <c r="B824" s="2" t="s">
        <v>1043</v>
      </c>
      <c r="C824" s="2">
        <v>2010</v>
      </c>
      <c r="D824" s="2" t="s">
        <v>224</v>
      </c>
      <c r="E824" s="207">
        <v>40543</v>
      </c>
      <c r="F824" s="2">
        <v>24</v>
      </c>
      <c r="G824" s="2">
        <v>8</v>
      </c>
      <c r="H824" s="208">
        <v>3419</v>
      </c>
      <c r="I824" s="208">
        <v>3419</v>
      </c>
      <c r="J824" s="2"/>
    </row>
    <row r="825" spans="1:10" ht="11.25" customHeight="1">
      <c r="A825" s="2">
        <v>102002</v>
      </c>
      <c r="B825" s="2" t="s">
        <v>1044</v>
      </c>
      <c r="C825" s="2">
        <v>2010</v>
      </c>
      <c r="D825" s="2" t="s">
        <v>224</v>
      </c>
      <c r="E825" s="207">
        <v>40543</v>
      </c>
      <c r="F825" s="2">
        <v>65</v>
      </c>
      <c r="G825" s="2">
        <v>8</v>
      </c>
      <c r="H825" s="208">
        <v>1734</v>
      </c>
      <c r="I825" s="208">
        <v>1755</v>
      </c>
      <c r="J825" s="2"/>
    </row>
    <row r="826" spans="1:10" ht="11.25" customHeight="1">
      <c r="A826" s="2">
        <v>100704</v>
      </c>
      <c r="B826" s="2" t="s">
        <v>1045</v>
      </c>
      <c r="C826" s="2">
        <v>2010</v>
      </c>
      <c r="D826" s="2" t="s">
        <v>224</v>
      </c>
      <c r="E826" s="207">
        <v>40543</v>
      </c>
      <c r="F826" s="2">
        <v>48</v>
      </c>
      <c r="G826" s="2">
        <v>17</v>
      </c>
      <c r="H826" s="2">
        <v>570</v>
      </c>
      <c r="I826" s="2">
        <v>572</v>
      </c>
      <c r="J826" s="2"/>
    </row>
    <row r="827" spans="1:10" ht="11.25" customHeight="1">
      <c r="A827" s="2">
        <v>104328</v>
      </c>
      <c r="B827" s="2" t="s">
        <v>1046</v>
      </c>
      <c r="C827" s="2">
        <v>2010</v>
      </c>
      <c r="D827" s="2" t="s">
        <v>224</v>
      </c>
      <c r="E827" s="207">
        <v>40543</v>
      </c>
      <c r="F827" s="2">
        <v>11</v>
      </c>
      <c r="G827" s="2">
        <v>3</v>
      </c>
      <c r="H827" s="2">
        <v>519</v>
      </c>
      <c r="I827" s="208">
        <v>1408</v>
      </c>
      <c r="J827" s="2"/>
    </row>
    <row r="828" spans="1:10" ht="11.25" customHeight="1">
      <c r="A828" s="2">
        <v>104277</v>
      </c>
      <c r="B828" s="2" t="s">
        <v>1047</v>
      </c>
      <c r="C828" s="2">
        <v>2010</v>
      </c>
      <c r="D828" s="2" t="s">
        <v>224</v>
      </c>
      <c r="E828" s="207">
        <v>40543</v>
      </c>
      <c r="F828" s="2">
        <v>3</v>
      </c>
      <c r="G828" s="2">
        <v>1</v>
      </c>
      <c r="H828" s="2">
        <v>89</v>
      </c>
      <c r="I828" s="2">
        <v>89</v>
      </c>
      <c r="J828" s="2"/>
    </row>
    <row r="829" spans="1:10" ht="11.25" customHeight="1">
      <c r="A829" s="2">
        <v>101522</v>
      </c>
      <c r="B829" s="2" t="s">
        <v>1048</v>
      </c>
      <c r="C829" s="2">
        <v>2010</v>
      </c>
      <c r="D829" s="2" t="s">
        <v>224</v>
      </c>
      <c r="E829" s="207">
        <v>40543</v>
      </c>
      <c r="F829" s="2">
        <v>17</v>
      </c>
      <c r="G829" s="2">
        <v>6</v>
      </c>
      <c r="H829" s="208">
        <v>3993</v>
      </c>
      <c r="I829" s="208">
        <v>3993</v>
      </c>
      <c r="J829" s="2"/>
    </row>
    <row r="830" spans="1:10" ht="11.25" customHeight="1">
      <c r="A830" s="2">
        <v>102186</v>
      </c>
      <c r="B830" s="2" t="s">
        <v>1049</v>
      </c>
      <c r="C830" s="2">
        <v>2010</v>
      </c>
      <c r="D830" s="2" t="s">
        <v>224</v>
      </c>
      <c r="E830" s="207">
        <v>40543</v>
      </c>
      <c r="F830" s="2">
        <v>75</v>
      </c>
      <c r="G830" s="2">
        <v>51</v>
      </c>
      <c r="H830" s="208">
        <v>7198</v>
      </c>
      <c r="I830" s="208">
        <v>7198</v>
      </c>
      <c r="J830" s="2"/>
    </row>
    <row r="831" spans="1:10" ht="11.25" customHeight="1">
      <c r="A831" s="2">
        <v>102028</v>
      </c>
      <c r="B831" s="2" t="s">
        <v>1050</v>
      </c>
      <c r="C831" s="2">
        <v>2010</v>
      </c>
      <c r="D831" s="2" t="s">
        <v>224</v>
      </c>
      <c r="E831" s="207">
        <v>40543</v>
      </c>
      <c r="J831" s="2"/>
    </row>
    <row r="832" spans="1:10" ht="11.25" customHeight="1">
      <c r="A832" s="2">
        <v>114998</v>
      </c>
      <c r="B832" s="2" t="s">
        <v>1051</v>
      </c>
      <c r="C832" s="2">
        <v>2010</v>
      </c>
      <c r="D832" s="2" t="s">
        <v>224</v>
      </c>
      <c r="E832" s="207">
        <v>40633</v>
      </c>
      <c r="J832" s="2"/>
    </row>
    <row r="833" spans="1:10" ht="11.25" customHeight="1">
      <c r="A833" s="2">
        <v>133933</v>
      </c>
      <c r="B833" s="2" t="s">
        <v>1052</v>
      </c>
      <c r="C833" s="2">
        <v>2010</v>
      </c>
      <c r="D833" s="2" t="s">
        <v>224</v>
      </c>
      <c r="E833" s="207">
        <v>40543</v>
      </c>
      <c r="F833" s="2">
        <v>21</v>
      </c>
      <c r="G833" s="2">
        <v>7</v>
      </c>
      <c r="H833" s="208">
        <v>2538</v>
      </c>
      <c r="I833" s="208">
        <v>2538</v>
      </c>
      <c r="J833" s="2"/>
    </row>
    <row r="834" spans="1:10" ht="11.25" customHeight="1">
      <c r="A834" s="2">
        <v>101692</v>
      </c>
      <c r="B834" s="2" t="s">
        <v>1053</v>
      </c>
      <c r="C834" s="2">
        <v>2010</v>
      </c>
      <c r="D834" s="2" t="s">
        <v>224</v>
      </c>
      <c r="E834" s="207">
        <v>40633</v>
      </c>
      <c r="F834" s="2">
        <v>54</v>
      </c>
      <c r="G834" s="2">
        <v>28</v>
      </c>
      <c r="H834" s="208">
        <v>9163</v>
      </c>
      <c r="I834" s="208">
        <v>9163</v>
      </c>
      <c r="J834" s="2"/>
    </row>
    <row r="835" spans="1:10" ht="11.25" customHeight="1">
      <c r="A835" s="2">
        <v>101930</v>
      </c>
      <c r="B835" s="2" t="s">
        <v>1054</v>
      </c>
      <c r="C835" s="2">
        <v>2010</v>
      </c>
      <c r="D835" s="2" t="s">
        <v>224</v>
      </c>
      <c r="E835" s="207">
        <v>40633</v>
      </c>
      <c r="F835" s="2">
        <v>40</v>
      </c>
      <c r="G835" s="2">
        <v>17</v>
      </c>
      <c r="H835" s="208">
        <v>6494</v>
      </c>
      <c r="I835" s="208">
        <v>6494</v>
      </c>
      <c r="J835" s="2"/>
    </row>
    <row r="836" spans="1:10" ht="11.25" customHeight="1">
      <c r="A836" s="2">
        <v>102199</v>
      </c>
      <c r="B836" s="2" t="s">
        <v>1055</v>
      </c>
      <c r="C836" s="2">
        <v>2010</v>
      </c>
      <c r="D836" s="2" t="s">
        <v>224</v>
      </c>
      <c r="E836" s="207">
        <v>40633</v>
      </c>
      <c r="F836" s="2">
        <v>175</v>
      </c>
      <c r="G836" s="2">
        <v>126</v>
      </c>
      <c r="H836" s="208">
        <v>37726</v>
      </c>
      <c r="I836" s="208">
        <v>37726</v>
      </c>
      <c r="J836" s="2"/>
    </row>
    <row r="837" spans="1:10" ht="11.25" customHeight="1">
      <c r="A837" s="2">
        <v>100114</v>
      </c>
      <c r="B837" s="2" t="s">
        <v>1056</v>
      </c>
      <c r="C837" s="2">
        <v>2010</v>
      </c>
      <c r="D837" s="2" t="s">
        <v>224</v>
      </c>
      <c r="E837" s="207">
        <v>40375</v>
      </c>
      <c r="F837" s="2">
        <v>43</v>
      </c>
      <c r="G837" s="2">
        <v>11</v>
      </c>
      <c r="H837" s="208">
        <v>7022</v>
      </c>
      <c r="I837" s="208">
        <v>7022</v>
      </c>
      <c r="J837" s="2"/>
    </row>
    <row r="838" spans="1:10" ht="11.25" customHeight="1">
      <c r="A838" s="2">
        <v>104118</v>
      </c>
      <c r="B838" s="2" t="s">
        <v>1057</v>
      </c>
      <c r="C838" s="2">
        <v>2010</v>
      </c>
      <c r="D838" s="2" t="s">
        <v>224</v>
      </c>
      <c r="E838" s="207">
        <v>40375</v>
      </c>
      <c r="F838" s="2">
        <v>80</v>
      </c>
      <c r="G838" s="2">
        <v>56</v>
      </c>
      <c r="H838" s="208">
        <v>15055</v>
      </c>
      <c r="I838" s="208">
        <v>18000</v>
      </c>
      <c r="J838" s="2"/>
    </row>
    <row r="839" spans="1:10" ht="11.25" customHeight="1">
      <c r="A839" s="2">
        <v>128908</v>
      </c>
      <c r="B839" s="2" t="s">
        <v>1058</v>
      </c>
      <c r="C839" s="2">
        <v>2010</v>
      </c>
      <c r="D839" s="2" t="s">
        <v>224</v>
      </c>
      <c r="E839" s="207">
        <v>40543</v>
      </c>
      <c r="F839" s="2">
        <v>4</v>
      </c>
      <c r="G839" s="2">
        <v>2</v>
      </c>
      <c r="H839" s="2">
        <v>553</v>
      </c>
      <c r="I839" s="2">
        <v>553</v>
      </c>
      <c r="J839" s="2"/>
    </row>
    <row r="840" spans="1:10" ht="11.25" customHeight="1">
      <c r="A840" s="2">
        <v>100151</v>
      </c>
      <c r="B840" s="2" t="s">
        <v>1059</v>
      </c>
      <c r="C840" s="2">
        <v>2010</v>
      </c>
      <c r="D840" s="2" t="s">
        <v>224</v>
      </c>
      <c r="E840" s="207">
        <v>40375</v>
      </c>
      <c r="F840" s="2">
        <v>385</v>
      </c>
      <c r="G840" s="2">
        <v>203</v>
      </c>
      <c r="H840" s="208">
        <v>85323</v>
      </c>
      <c r="I840" s="208">
        <v>95716</v>
      </c>
      <c r="J840" s="2"/>
    </row>
    <row r="841" spans="1:10" ht="11.25" customHeight="1">
      <c r="A841" s="2">
        <v>104421</v>
      </c>
      <c r="B841" s="2" t="s">
        <v>1060</v>
      </c>
      <c r="C841" s="2">
        <v>2010</v>
      </c>
      <c r="D841" s="2" t="s">
        <v>224</v>
      </c>
      <c r="E841" s="207">
        <v>40543</v>
      </c>
      <c r="F841" s="2">
        <v>11</v>
      </c>
      <c r="G841" s="2">
        <v>4</v>
      </c>
      <c r="H841" s="2">
        <v>728</v>
      </c>
      <c r="I841" s="2">
        <v>728</v>
      </c>
      <c r="J841" s="2"/>
    </row>
    <row r="842" spans="1:10" ht="11.25" customHeight="1">
      <c r="A842" s="2">
        <v>100555</v>
      </c>
      <c r="B842" s="2" t="s">
        <v>1061</v>
      </c>
      <c r="C842" s="2">
        <v>2010</v>
      </c>
      <c r="D842" s="2" t="s">
        <v>224</v>
      </c>
      <c r="E842" s="207">
        <v>40543</v>
      </c>
      <c r="F842" s="2">
        <v>6</v>
      </c>
      <c r="G842" s="2">
        <v>3</v>
      </c>
      <c r="H842" s="2">
        <v>213</v>
      </c>
      <c r="I842" s="2">
        <v>213</v>
      </c>
      <c r="J842" s="2"/>
    </row>
    <row r="843" spans="1:10" ht="11.25" customHeight="1">
      <c r="A843" s="2">
        <v>100195</v>
      </c>
      <c r="B843" s="2" t="s">
        <v>1062</v>
      </c>
      <c r="C843" s="2">
        <v>2010</v>
      </c>
      <c r="D843" s="2" t="s">
        <v>224</v>
      </c>
      <c r="E843" s="207">
        <v>40543</v>
      </c>
      <c r="F843" s="2">
        <v>115</v>
      </c>
      <c r="G843" s="2">
        <v>58</v>
      </c>
      <c r="H843" s="208">
        <v>13421</v>
      </c>
      <c r="I843" s="208">
        <v>13421</v>
      </c>
      <c r="J843" s="2"/>
    </row>
    <row r="844" spans="1:10" ht="11.25" customHeight="1">
      <c r="A844" s="2">
        <v>100572</v>
      </c>
      <c r="B844" s="2" t="s">
        <v>1063</v>
      </c>
      <c r="C844" s="2">
        <v>2010</v>
      </c>
      <c r="D844" s="2" t="s">
        <v>224</v>
      </c>
      <c r="E844" s="207">
        <v>40543</v>
      </c>
      <c r="F844" s="2">
        <v>111</v>
      </c>
      <c r="G844" s="2">
        <v>68</v>
      </c>
      <c r="H844" s="208">
        <v>5734</v>
      </c>
      <c r="I844" s="208">
        <v>5734</v>
      </c>
      <c r="J844" s="2"/>
    </row>
    <row r="845" spans="1:10" ht="11.25" customHeight="1">
      <c r="A845" s="2">
        <v>137760</v>
      </c>
      <c r="B845" s="2" t="s">
        <v>1064</v>
      </c>
      <c r="C845" s="2">
        <v>2010</v>
      </c>
      <c r="D845" s="2" t="s">
        <v>224</v>
      </c>
      <c r="E845" s="207">
        <v>40178</v>
      </c>
      <c r="J845" s="2"/>
    </row>
    <row r="846" spans="1:10" ht="11.25" customHeight="1">
      <c r="A846" s="2">
        <v>104344</v>
      </c>
      <c r="B846" s="2" t="s">
        <v>1065</v>
      </c>
      <c r="C846" s="2">
        <v>2010</v>
      </c>
      <c r="D846" s="2" t="s">
        <v>224</v>
      </c>
      <c r="E846" s="207">
        <v>40543</v>
      </c>
      <c r="F846" s="2">
        <v>23</v>
      </c>
      <c r="G846" s="2">
        <v>7</v>
      </c>
      <c r="H846" s="208">
        <v>1193</v>
      </c>
      <c r="I846" s="208">
        <v>1193</v>
      </c>
      <c r="J846" s="2"/>
    </row>
    <row r="847" spans="1:10" ht="11.25" customHeight="1">
      <c r="A847" s="2">
        <v>100365</v>
      </c>
      <c r="B847" s="2" t="s">
        <v>1066</v>
      </c>
      <c r="C847" s="2">
        <v>2010</v>
      </c>
      <c r="D847" s="2" t="s">
        <v>224</v>
      </c>
      <c r="E847" s="207">
        <v>40543</v>
      </c>
      <c r="F847" s="2">
        <v>530</v>
      </c>
      <c r="H847" s="208">
        <v>15916</v>
      </c>
      <c r="I847" s="208">
        <v>15916</v>
      </c>
      <c r="J847" s="2"/>
    </row>
    <row r="848" spans="1:10" ht="11.25" customHeight="1">
      <c r="A848" s="2">
        <v>100143</v>
      </c>
      <c r="B848" s="2" t="s">
        <v>1067</v>
      </c>
      <c r="C848" s="2">
        <v>2010</v>
      </c>
      <c r="D848" s="2" t="s">
        <v>224</v>
      </c>
      <c r="E848" s="207">
        <v>40375</v>
      </c>
      <c r="F848" s="2">
        <v>158</v>
      </c>
      <c r="G848" s="2">
        <v>96</v>
      </c>
      <c r="H848" s="208">
        <v>40039</v>
      </c>
      <c r="I848" s="208">
        <v>40039</v>
      </c>
      <c r="J848" s="2"/>
    </row>
    <row r="849" spans="1:10" ht="11.25" customHeight="1">
      <c r="A849" s="2">
        <v>100104</v>
      </c>
      <c r="B849" s="2" t="s">
        <v>1068</v>
      </c>
      <c r="C849" s="2">
        <v>2010</v>
      </c>
      <c r="D849" s="2" t="s">
        <v>224</v>
      </c>
      <c r="E849" s="207">
        <v>40724</v>
      </c>
      <c r="H849" s="208">
        <v>326143</v>
      </c>
      <c r="J849" s="2"/>
    </row>
    <row r="850" spans="1:10" ht="11.25" customHeight="1">
      <c r="A850" s="2">
        <v>133068</v>
      </c>
      <c r="B850" s="2" t="s">
        <v>1069</v>
      </c>
      <c r="C850" s="2">
        <v>2010</v>
      </c>
      <c r="D850" s="2" t="s">
        <v>224</v>
      </c>
      <c r="E850" s="207">
        <v>40724</v>
      </c>
      <c r="F850" s="2">
        <v>864</v>
      </c>
      <c r="G850" s="2">
        <v>442</v>
      </c>
      <c r="H850" s="208">
        <v>99860</v>
      </c>
      <c r="I850" s="208">
        <v>99860</v>
      </c>
      <c r="J850" s="2"/>
    </row>
    <row r="851" spans="1:10" ht="11.25" customHeight="1">
      <c r="A851" s="2">
        <v>132155</v>
      </c>
      <c r="B851" s="2" t="s">
        <v>1070</v>
      </c>
      <c r="C851" s="2">
        <v>2010</v>
      </c>
      <c r="D851" s="2" t="s">
        <v>224</v>
      </c>
      <c r="E851" s="207">
        <v>40375</v>
      </c>
      <c r="F851" s="2">
        <v>29</v>
      </c>
      <c r="G851" s="2">
        <v>16</v>
      </c>
      <c r="H851" s="208">
        <v>4751</v>
      </c>
      <c r="I851" s="208">
        <v>8780</v>
      </c>
      <c r="J851" s="2"/>
    </row>
    <row r="852" spans="1:10" ht="11.25" customHeight="1">
      <c r="A852" s="2">
        <v>100325</v>
      </c>
      <c r="B852" s="2" t="s">
        <v>1071</v>
      </c>
      <c r="C852" s="2">
        <v>2010</v>
      </c>
      <c r="D852" s="2" t="s">
        <v>224</v>
      </c>
      <c r="E852" s="207">
        <v>40543</v>
      </c>
      <c r="F852" s="2">
        <v>560</v>
      </c>
      <c r="G852" s="2">
        <v>283</v>
      </c>
      <c r="H852" s="208">
        <v>85808</v>
      </c>
      <c r="I852" s="208">
        <v>113568</v>
      </c>
      <c r="J852" s="2"/>
    </row>
    <row r="853" spans="1:10" ht="11.25" customHeight="1">
      <c r="A853" s="2">
        <v>100766</v>
      </c>
      <c r="B853" s="2" t="s">
        <v>1072</v>
      </c>
      <c r="C853" s="2">
        <v>2010</v>
      </c>
      <c r="D853" s="2" t="s">
        <v>224</v>
      </c>
      <c r="E853" s="207">
        <v>40543</v>
      </c>
      <c r="J853" s="2"/>
    </row>
    <row r="854" spans="1:10" ht="11.25" customHeight="1">
      <c r="A854" s="2">
        <v>102191</v>
      </c>
      <c r="B854" s="2" t="s">
        <v>1073</v>
      </c>
      <c r="C854" s="2">
        <v>2010</v>
      </c>
      <c r="D854" s="2" t="s">
        <v>224</v>
      </c>
      <c r="E854" s="207">
        <v>40543</v>
      </c>
      <c r="F854" s="2">
        <v>14</v>
      </c>
      <c r="G854" s="2">
        <v>9</v>
      </c>
      <c r="H854" s="208">
        <v>2650</v>
      </c>
      <c r="I854" s="208">
        <v>2650</v>
      </c>
      <c r="J854" s="2"/>
    </row>
    <row r="855" spans="1:10" ht="11.25" customHeight="1">
      <c r="A855" s="2">
        <v>100464</v>
      </c>
      <c r="B855" s="2" t="s">
        <v>1074</v>
      </c>
      <c r="C855" s="2">
        <v>2010</v>
      </c>
      <c r="D855" s="2" t="s">
        <v>224</v>
      </c>
      <c r="E855" s="207">
        <v>40543</v>
      </c>
      <c r="F855" s="2">
        <v>170</v>
      </c>
      <c r="G855" s="2">
        <v>75</v>
      </c>
      <c r="H855" s="208">
        <v>9145</v>
      </c>
      <c r="I855" s="208">
        <v>9303</v>
      </c>
      <c r="J855" s="2"/>
    </row>
    <row r="856" spans="1:10" ht="11.25" customHeight="1">
      <c r="A856" s="2">
        <v>100322</v>
      </c>
      <c r="B856" s="2" t="s">
        <v>1075</v>
      </c>
      <c r="C856" s="2">
        <v>2010</v>
      </c>
      <c r="D856" s="2" t="s">
        <v>224</v>
      </c>
      <c r="E856" s="207">
        <v>40543</v>
      </c>
      <c r="F856" s="2">
        <v>301</v>
      </c>
      <c r="G856" s="2">
        <v>147</v>
      </c>
      <c r="H856" s="208">
        <v>26668</v>
      </c>
      <c r="I856" s="208">
        <v>27454</v>
      </c>
      <c r="J856" s="2"/>
    </row>
    <row r="857" spans="1:10" ht="11.25" customHeight="1">
      <c r="A857" s="2">
        <v>101875</v>
      </c>
      <c r="B857" s="2" t="s">
        <v>1076</v>
      </c>
      <c r="C857" s="2">
        <v>2010</v>
      </c>
      <c r="D857" s="2" t="s">
        <v>224</v>
      </c>
      <c r="E857" s="207">
        <v>40543</v>
      </c>
      <c r="F857" s="2">
        <v>96</v>
      </c>
      <c r="G857" s="2">
        <v>50</v>
      </c>
      <c r="H857" s="208">
        <v>3093</v>
      </c>
      <c r="I857" s="208">
        <v>3093</v>
      </c>
      <c r="J857" s="2"/>
    </row>
    <row r="858" spans="1:10" ht="11.25" customHeight="1">
      <c r="A858" s="2">
        <v>102180</v>
      </c>
      <c r="B858" s="2" t="s">
        <v>1077</v>
      </c>
      <c r="C858" s="2">
        <v>2010</v>
      </c>
      <c r="D858" s="2" t="s">
        <v>224</v>
      </c>
      <c r="E858" s="207">
        <v>40543</v>
      </c>
      <c r="F858" s="2">
        <v>39</v>
      </c>
      <c r="G858" s="2">
        <v>19</v>
      </c>
      <c r="H858" s="2">
        <v>743</v>
      </c>
      <c r="I858" s="2">
        <v>759</v>
      </c>
      <c r="J858" s="2"/>
    </row>
    <row r="859" spans="1:10" ht="11.25" customHeight="1">
      <c r="A859" s="2">
        <v>100258</v>
      </c>
      <c r="B859" s="2" t="s">
        <v>1078</v>
      </c>
      <c r="C859" s="2">
        <v>2010</v>
      </c>
      <c r="D859" s="2" t="s">
        <v>224</v>
      </c>
      <c r="E859" s="207">
        <v>40543</v>
      </c>
      <c r="F859" s="2">
        <v>431</v>
      </c>
      <c r="G859" s="2">
        <v>128</v>
      </c>
      <c r="H859" s="208">
        <v>51152</v>
      </c>
      <c r="I859" s="208">
        <v>51152</v>
      </c>
      <c r="J859" s="2"/>
    </row>
    <row r="860" spans="1:10" ht="11.25" customHeight="1">
      <c r="A860" s="2">
        <v>112657</v>
      </c>
      <c r="B860" s="2" t="s">
        <v>1079</v>
      </c>
      <c r="C860" s="2">
        <v>2010</v>
      </c>
      <c r="D860" s="2" t="s">
        <v>224</v>
      </c>
      <c r="E860" s="207">
        <v>40543</v>
      </c>
      <c r="F860" s="2">
        <v>135</v>
      </c>
      <c r="G860" s="2">
        <v>85</v>
      </c>
      <c r="H860" s="208">
        <v>16121</v>
      </c>
      <c r="I860" s="208">
        <v>16177</v>
      </c>
      <c r="J860" s="2"/>
    </row>
    <row r="861" spans="1:10" ht="11.25" customHeight="1">
      <c r="A861" s="2">
        <v>100534</v>
      </c>
      <c r="B861" s="2" t="s">
        <v>1080</v>
      </c>
      <c r="C861" s="2">
        <v>2010</v>
      </c>
      <c r="D861" s="2" t="s">
        <v>224</v>
      </c>
      <c r="E861" s="207">
        <v>40543</v>
      </c>
      <c r="F861" s="2">
        <v>553</v>
      </c>
      <c r="G861" s="2">
        <v>194</v>
      </c>
      <c r="H861" s="208">
        <v>41713</v>
      </c>
      <c r="I861" s="208">
        <v>42014</v>
      </c>
      <c r="J861" s="2"/>
    </row>
    <row r="862" spans="1:10" ht="11.25" customHeight="1">
      <c r="A862" s="2">
        <v>100573</v>
      </c>
      <c r="B862" s="2" t="s">
        <v>1081</v>
      </c>
      <c r="C862" s="2">
        <v>2010</v>
      </c>
      <c r="D862" s="2" t="s">
        <v>224</v>
      </c>
      <c r="E862" s="207">
        <v>40543</v>
      </c>
      <c r="F862" s="2">
        <v>49</v>
      </c>
      <c r="G862" s="2">
        <v>19</v>
      </c>
      <c r="H862" s="208">
        <v>5542</v>
      </c>
      <c r="I862" s="208">
        <v>5542</v>
      </c>
      <c r="J862" s="2"/>
    </row>
    <row r="863" spans="1:10" ht="11.25" customHeight="1">
      <c r="A863" s="2">
        <v>100378</v>
      </c>
      <c r="B863" s="2" t="s">
        <v>1082</v>
      </c>
      <c r="C863" s="2">
        <v>2010</v>
      </c>
      <c r="D863" s="2" t="s">
        <v>224</v>
      </c>
      <c r="E863" s="207">
        <v>40543</v>
      </c>
      <c r="F863" s="2">
        <v>512</v>
      </c>
      <c r="G863" s="2">
        <v>240</v>
      </c>
      <c r="H863" s="208">
        <v>30793</v>
      </c>
      <c r="I863" s="208">
        <v>30793</v>
      </c>
      <c r="J863" s="2"/>
    </row>
    <row r="864" spans="1:10" ht="11.25" customHeight="1">
      <c r="A864" s="2">
        <v>113141</v>
      </c>
      <c r="B864" s="2" t="s">
        <v>1083</v>
      </c>
      <c r="C864" s="2">
        <v>2010</v>
      </c>
      <c r="D864" s="2" t="s">
        <v>224</v>
      </c>
      <c r="E864" s="207">
        <v>40543</v>
      </c>
      <c r="F864" s="2">
        <v>24</v>
      </c>
      <c r="G864" s="2">
        <v>10</v>
      </c>
      <c r="H864" s="2">
        <v>688</v>
      </c>
      <c r="I864" s="2">
        <v>746</v>
      </c>
      <c r="J864" s="2"/>
    </row>
    <row r="865" spans="1:10" ht="11.25" customHeight="1">
      <c r="A865" s="2">
        <v>100242</v>
      </c>
      <c r="B865" s="2" t="s">
        <v>1084</v>
      </c>
      <c r="C865" s="2">
        <v>2010</v>
      </c>
      <c r="D865" s="2" t="s">
        <v>224</v>
      </c>
      <c r="E865" s="207">
        <v>40543</v>
      </c>
      <c r="F865" s="2">
        <v>67</v>
      </c>
      <c r="G865" s="2">
        <v>30</v>
      </c>
      <c r="H865" s="208">
        <v>2128</v>
      </c>
      <c r="I865" s="208">
        <v>2461</v>
      </c>
      <c r="J865" s="2"/>
    </row>
    <row r="866" spans="1:10" ht="11.25" customHeight="1">
      <c r="A866" s="2">
        <v>100533</v>
      </c>
      <c r="B866" s="2" t="s">
        <v>1085</v>
      </c>
      <c r="C866" s="2">
        <v>2010</v>
      </c>
      <c r="D866" s="2" t="s">
        <v>224</v>
      </c>
      <c r="E866" s="207">
        <v>40543</v>
      </c>
      <c r="F866" s="2">
        <v>49</v>
      </c>
      <c r="G866" s="2">
        <v>24</v>
      </c>
      <c r="H866" s="208">
        <v>6259</v>
      </c>
      <c r="I866" s="208">
        <v>6259</v>
      </c>
      <c r="J866" s="2"/>
    </row>
    <row r="867" spans="1:10" ht="11.25" customHeight="1">
      <c r="A867" s="2">
        <v>100497</v>
      </c>
      <c r="B867" s="2" t="s">
        <v>1086</v>
      </c>
      <c r="C867" s="2">
        <v>2010</v>
      </c>
      <c r="D867" s="2" t="s">
        <v>224</v>
      </c>
      <c r="E867" s="207">
        <v>40543</v>
      </c>
      <c r="F867" s="2">
        <v>224</v>
      </c>
      <c r="G867" s="2">
        <v>111</v>
      </c>
      <c r="H867" s="208">
        <v>15266</v>
      </c>
      <c r="I867" s="208">
        <v>15324</v>
      </c>
      <c r="J867" s="2"/>
    </row>
    <row r="868" spans="1:10" ht="11.25" customHeight="1">
      <c r="A868" s="2">
        <v>102232</v>
      </c>
      <c r="B868" s="2" t="s">
        <v>1087</v>
      </c>
      <c r="C868" s="2">
        <v>2010</v>
      </c>
      <c r="D868" s="2" t="s">
        <v>224</v>
      </c>
      <c r="E868" s="207">
        <v>40543</v>
      </c>
      <c r="F868" s="2">
        <v>41</v>
      </c>
      <c r="G868" s="2">
        <v>19</v>
      </c>
      <c r="H868" s="208">
        <v>4176</v>
      </c>
      <c r="I868" s="208">
        <v>4505</v>
      </c>
      <c r="J868" s="2"/>
    </row>
    <row r="869" spans="1:10" ht="11.25" customHeight="1">
      <c r="A869" s="2">
        <v>100866</v>
      </c>
      <c r="B869" s="2" t="s">
        <v>1088</v>
      </c>
      <c r="C869" s="2">
        <v>2010</v>
      </c>
      <c r="D869" s="2" t="s">
        <v>224</v>
      </c>
      <c r="E869" s="207">
        <v>40543</v>
      </c>
      <c r="F869" s="2">
        <v>88</v>
      </c>
      <c r="G869" s="2">
        <v>34</v>
      </c>
      <c r="H869" s="208">
        <v>7341</v>
      </c>
      <c r="I869" s="208">
        <v>7504</v>
      </c>
      <c r="J869" s="2"/>
    </row>
    <row r="870" spans="1:10" ht="11.25" customHeight="1">
      <c r="A870" s="2">
        <v>100098</v>
      </c>
      <c r="B870" s="2" t="s">
        <v>1089</v>
      </c>
      <c r="C870" s="2">
        <v>2010</v>
      </c>
      <c r="D870" s="2" t="s">
        <v>224</v>
      </c>
      <c r="E870" s="207">
        <v>40724</v>
      </c>
      <c r="H870" s="208">
        <v>40876</v>
      </c>
      <c r="J870" s="2"/>
    </row>
    <row r="871" spans="1:10" ht="11.25" customHeight="1">
      <c r="A871" s="2">
        <v>101633</v>
      </c>
      <c r="B871" s="2" t="s">
        <v>1090</v>
      </c>
      <c r="C871" s="2">
        <v>2010</v>
      </c>
      <c r="D871" s="2" t="s">
        <v>224</v>
      </c>
      <c r="E871" s="207">
        <v>40543</v>
      </c>
      <c r="F871" s="2">
        <v>139</v>
      </c>
      <c r="G871" s="2">
        <v>33</v>
      </c>
      <c r="H871" s="208">
        <v>3281</v>
      </c>
      <c r="I871" s="208">
        <v>3806</v>
      </c>
      <c r="J871" s="2"/>
    </row>
    <row r="872" spans="1:10" ht="11.25" customHeight="1">
      <c r="A872" s="2">
        <v>100132</v>
      </c>
      <c r="B872" s="2" t="s">
        <v>1091</v>
      </c>
      <c r="C872" s="2">
        <v>2010</v>
      </c>
      <c r="D872" s="2" t="s">
        <v>224</v>
      </c>
      <c r="E872" s="207">
        <v>40724</v>
      </c>
      <c r="H872" s="208">
        <v>18125</v>
      </c>
      <c r="J872" s="2"/>
    </row>
    <row r="873" spans="1:10" ht="11.25" customHeight="1">
      <c r="A873" s="2">
        <v>100544</v>
      </c>
      <c r="B873" s="2" t="s">
        <v>1092</v>
      </c>
      <c r="C873" s="2">
        <v>2010</v>
      </c>
      <c r="D873" s="2" t="s">
        <v>224</v>
      </c>
      <c r="E873" s="207">
        <v>40543</v>
      </c>
      <c r="H873" s="208">
        <v>14449</v>
      </c>
      <c r="I873" s="208">
        <v>14449</v>
      </c>
      <c r="J873" s="2"/>
    </row>
    <row r="874" spans="1:10" ht="11.25" customHeight="1">
      <c r="A874" s="2">
        <v>100439</v>
      </c>
      <c r="B874" s="2" t="s">
        <v>1093</v>
      </c>
      <c r="C874" s="2">
        <v>2010</v>
      </c>
      <c r="D874" s="2" t="s">
        <v>224</v>
      </c>
      <c r="E874" s="207">
        <v>40543</v>
      </c>
      <c r="F874" s="2">
        <v>71</v>
      </c>
      <c r="G874" s="2">
        <v>21</v>
      </c>
      <c r="H874" s="208">
        <v>2403</v>
      </c>
      <c r="I874" s="208">
        <v>2403</v>
      </c>
      <c r="J874" s="2"/>
    </row>
    <row r="875" spans="1:10" ht="11.25" customHeight="1">
      <c r="A875" s="2">
        <v>100696</v>
      </c>
      <c r="B875" s="2" t="s">
        <v>1094</v>
      </c>
      <c r="C875" s="2">
        <v>2010</v>
      </c>
      <c r="D875" s="2" t="s">
        <v>224</v>
      </c>
      <c r="E875" s="207">
        <v>40543</v>
      </c>
      <c r="H875" s="208">
        <v>3556</v>
      </c>
      <c r="I875" s="208">
        <v>3556</v>
      </c>
      <c r="J875" s="2"/>
    </row>
    <row r="876" spans="1:10" ht="11.25" customHeight="1">
      <c r="A876" s="2">
        <v>100585</v>
      </c>
      <c r="B876" s="2" t="s">
        <v>1095</v>
      </c>
      <c r="C876" s="2">
        <v>2010</v>
      </c>
      <c r="D876" s="2" t="s">
        <v>224</v>
      </c>
      <c r="E876" s="207">
        <v>40543</v>
      </c>
      <c r="J876" s="2"/>
    </row>
    <row r="877" spans="1:10" ht="11.25" customHeight="1">
      <c r="A877" s="2">
        <v>101822</v>
      </c>
      <c r="B877" s="2" t="s">
        <v>1096</v>
      </c>
      <c r="C877" s="2">
        <v>2010</v>
      </c>
      <c r="D877" s="2" t="s">
        <v>224</v>
      </c>
      <c r="E877" s="207">
        <v>40633</v>
      </c>
      <c r="F877" s="2">
        <v>210</v>
      </c>
      <c r="G877" s="2">
        <v>73</v>
      </c>
      <c r="H877" s="208">
        <v>4922</v>
      </c>
      <c r="I877" s="208">
        <v>4922</v>
      </c>
      <c r="J877" s="2"/>
    </row>
    <row r="878" spans="1:10" ht="11.25" customHeight="1">
      <c r="A878" s="2">
        <v>102016</v>
      </c>
      <c r="B878" s="2" t="s">
        <v>1097</v>
      </c>
      <c r="C878" s="2">
        <v>2010</v>
      </c>
      <c r="D878" s="2" t="s">
        <v>224</v>
      </c>
      <c r="E878" s="207">
        <v>40543</v>
      </c>
      <c r="F878" s="2">
        <v>82</v>
      </c>
      <c r="G878" s="2">
        <v>45</v>
      </c>
      <c r="H878" s="208">
        <v>2930</v>
      </c>
      <c r="I878" s="208">
        <v>2930</v>
      </c>
      <c r="J878" s="2"/>
    </row>
    <row r="879" spans="1:10" ht="11.25" customHeight="1">
      <c r="A879" s="2">
        <v>100683</v>
      </c>
      <c r="B879" s="2" t="s">
        <v>1098</v>
      </c>
      <c r="C879" s="2">
        <v>2010</v>
      </c>
      <c r="D879" s="2" t="s">
        <v>224</v>
      </c>
      <c r="E879" s="207">
        <v>40543</v>
      </c>
      <c r="F879" s="2">
        <v>211</v>
      </c>
      <c r="G879" s="2">
        <v>83</v>
      </c>
      <c r="H879" s="208">
        <v>7631</v>
      </c>
      <c r="I879" s="208">
        <v>7631</v>
      </c>
      <c r="J879" s="2"/>
    </row>
    <row r="880" spans="1:10" ht="11.25" customHeight="1">
      <c r="A880" s="2">
        <v>134059</v>
      </c>
      <c r="B880" s="2" t="s">
        <v>1099</v>
      </c>
      <c r="C880" s="2">
        <v>2010</v>
      </c>
      <c r="D880" s="2" t="s">
        <v>224</v>
      </c>
      <c r="E880" s="207">
        <v>40543</v>
      </c>
      <c r="F880" s="2">
        <v>65</v>
      </c>
      <c r="G880" s="2">
        <v>5</v>
      </c>
      <c r="H880" s="208">
        <v>3200</v>
      </c>
      <c r="I880" s="208">
        <v>3200</v>
      </c>
      <c r="J880" s="2"/>
    </row>
    <row r="881" spans="1:10" ht="11.25" customHeight="1">
      <c r="A881" s="2">
        <v>100268</v>
      </c>
      <c r="B881" s="2" t="s">
        <v>1100</v>
      </c>
      <c r="C881" s="2">
        <v>2010</v>
      </c>
      <c r="D881" s="2" t="s">
        <v>224</v>
      </c>
      <c r="E881" s="207">
        <v>40543</v>
      </c>
      <c r="F881" s="2">
        <v>277</v>
      </c>
      <c r="G881" s="2">
        <v>71</v>
      </c>
      <c r="H881" s="208">
        <v>49723</v>
      </c>
      <c r="I881" s="208">
        <v>49723</v>
      </c>
      <c r="J881" s="2"/>
    </row>
    <row r="882" spans="1:10" ht="11.25" customHeight="1">
      <c r="A882" s="2">
        <v>127333</v>
      </c>
      <c r="B882" s="2" t="s">
        <v>1101</v>
      </c>
      <c r="C882" s="2">
        <v>2010</v>
      </c>
      <c r="D882" s="2" t="s">
        <v>224</v>
      </c>
      <c r="E882" s="207">
        <v>40543</v>
      </c>
      <c r="F882" s="2">
        <v>858</v>
      </c>
      <c r="G882" s="2">
        <v>635</v>
      </c>
      <c r="H882" s="208">
        <v>136959</v>
      </c>
      <c r="I882" s="208">
        <v>136959</v>
      </c>
      <c r="J882" s="2"/>
    </row>
    <row r="883" spans="1:10" ht="11.25" customHeight="1">
      <c r="A883" s="2">
        <v>101225</v>
      </c>
      <c r="B883" s="2" t="s">
        <v>1102</v>
      </c>
      <c r="C883" s="2">
        <v>2010</v>
      </c>
      <c r="D883" s="2" t="s">
        <v>224</v>
      </c>
      <c r="E883" s="207">
        <v>40543</v>
      </c>
      <c r="F883" s="2">
        <v>37</v>
      </c>
      <c r="G883" s="2">
        <v>18</v>
      </c>
      <c r="H883" s="208">
        <v>10720</v>
      </c>
      <c r="I883" s="208">
        <v>10720</v>
      </c>
      <c r="J883" s="2"/>
    </row>
    <row r="884" spans="1:10" ht="11.25" customHeight="1">
      <c r="A884" s="2">
        <v>100788</v>
      </c>
      <c r="B884" s="2" t="s">
        <v>1103</v>
      </c>
      <c r="C884" s="2">
        <v>2010</v>
      </c>
      <c r="D884" s="2" t="s">
        <v>224</v>
      </c>
      <c r="E884" s="207">
        <v>40543</v>
      </c>
      <c r="F884" s="2">
        <v>85</v>
      </c>
      <c r="G884" s="2">
        <v>44</v>
      </c>
      <c r="H884" s="208">
        <v>5962</v>
      </c>
      <c r="I884" s="208">
        <v>15938</v>
      </c>
      <c r="J884" s="2"/>
    </row>
    <row r="885" spans="1:10" ht="11.25" customHeight="1">
      <c r="A885" s="2">
        <v>132026</v>
      </c>
      <c r="B885" s="2" t="s">
        <v>1104</v>
      </c>
      <c r="C885" s="2">
        <v>2010</v>
      </c>
      <c r="D885" s="2" t="s">
        <v>224</v>
      </c>
      <c r="E885" s="207">
        <v>40543</v>
      </c>
      <c r="F885" s="2">
        <v>7</v>
      </c>
      <c r="G885" s="2">
        <v>4</v>
      </c>
      <c r="H885" s="208">
        <v>1584</v>
      </c>
      <c r="I885" s="208">
        <v>1584</v>
      </c>
      <c r="J885" s="2"/>
    </row>
    <row r="886" spans="1:10" ht="11.25" customHeight="1">
      <c r="A886" s="2">
        <v>102287</v>
      </c>
      <c r="B886" s="2" t="s">
        <v>1105</v>
      </c>
      <c r="C886" s="2">
        <v>2010</v>
      </c>
      <c r="D886" s="2" t="s">
        <v>224</v>
      </c>
      <c r="E886" s="207">
        <v>40543</v>
      </c>
      <c r="I886" s="208">
        <v>12150</v>
      </c>
      <c r="J886" s="2"/>
    </row>
    <row r="887" spans="1:10" ht="11.25" customHeight="1">
      <c r="A887" s="2">
        <v>100281</v>
      </c>
      <c r="B887" s="2" t="s">
        <v>1106</v>
      </c>
      <c r="C887" s="2">
        <v>2010</v>
      </c>
      <c r="D887" s="2" t="s">
        <v>224</v>
      </c>
      <c r="E887" s="207">
        <v>40543</v>
      </c>
      <c r="F887" s="2">
        <v>195</v>
      </c>
      <c r="G887" s="2">
        <v>32</v>
      </c>
      <c r="H887" s="208">
        <v>8290</v>
      </c>
      <c r="I887" s="208">
        <v>8290</v>
      </c>
      <c r="J887" s="2"/>
    </row>
    <row r="888" spans="1:10" ht="11.25" customHeight="1">
      <c r="A888" s="2">
        <v>102701</v>
      </c>
      <c r="B888" s="2" t="s">
        <v>1107</v>
      </c>
      <c r="C888" s="2">
        <v>2010</v>
      </c>
      <c r="D888" s="2" t="s">
        <v>224</v>
      </c>
      <c r="E888" s="207">
        <v>40543</v>
      </c>
      <c r="F888" s="2">
        <v>461</v>
      </c>
      <c r="G888" s="2">
        <v>131</v>
      </c>
      <c r="H888" s="208">
        <v>10362</v>
      </c>
      <c r="I888" s="208">
        <v>12215</v>
      </c>
      <c r="J888" s="2"/>
    </row>
    <row r="889" spans="1:10" ht="11.25" customHeight="1">
      <c r="A889" s="2">
        <v>100375</v>
      </c>
      <c r="B889" s="2" t="s">
        <v>1108</v>
      </c>
      <c r="C889" s="2">
        <v>2010</v>
      </c>
      <c r="D889" s="2" t="s">
        <v>224</v>
      </c>
      <c r="E889" s="207">
        <v>40543</v>
      </c>
      <c r="F889" s="2">
        <v>261</v>
      </c>
      <c r="G889" s="2">
        <v>137</v>
      </c>
      <c r="H889" s="208">
        <v>39620</v>
      </c>
      <c r="I889" s="208">
        <v>39981</v>
      </c>
      <c r="J889" s="2"/>
    </row>
    <row r="890" spans="1:10" ht="11.25" customHeight="1">
      <c r="A890" s="2">
        <v>100514</v>
      </c>
      <c r="B890" s="2" t="s">
        <v>1109</v>
      </c>
      <c r="C890" s="2">
        <v>2010</v>
      </c>
      <c r="D890" s="2" t="s">
        <v>224</v>
      </c>
      <c r="E890" s="207">
        <v>40633</v>
      </c>
      <c r="F890" s="2">
        <v>100</v>
      </c>
      <c r="H890" s="208">
        <v>2887</v>
      </c>
      <c r="I890" s="208">
        <v>2887</v>
      </c>
      <c r="J890" s="2"/>
    </row>
    <row r="891" spans="1:10" ht="11.25" customHeight="1">
      <c r="A891" s="2">
        <v>101069</v>
      </c>
      <c r="B891" s="2" t="s">
        <v>1110</v>
      </c>
      <c r="C891" s="2">
        <v>2010</v>
      </c>
      <c r="D891" s="2" t="s">
        <v>224</v>
      </c>
      <c r="E891" s="207">
        <v>40543</v>
      </c>
      <c r="F891" s="2">
        <v>24</v>
      </c>
      <c r="G891" s="2">
        <v>12</v>
      </c>
      <c r="H891" s="208">
        <v>3969</v>
      </c>
      <c r="I891" s="208">
        <v>3969</v>
      </c>
      <c r="J891" s="2"/>
    </row>
    <row r="892" spans="1:10" ht="11.25" customHeight="1">
      <c r="A892" s="2">
        <v>101723</v>
      </c>
      <c r="B892" s="2" t="s">
        <v>1111</v>
      </c>
      <c r="C892" s="2">
        <v>2010</v>
      </c>
      <c r="D892" s="2" t="s">
        <v>224</v>
      </c>
      <c r="E892" s="207">
        <v>40543</v>
      </c>
      <c r="F892" s="2">
        <v>14</v>
      </c>
      <c r="G892" s="2">
        <v>10</v>
      </c>
      <c r="H892" s="2">
        <v>435</v>
      </c>
      <c r="I892" s="2">
        <v>435</v>
      </c>
      <c r="J892" s="2"/>
    </row>
    <row r="893" spans="1:10" ht="11.25" customHeight="1">
      <c r="A893" s="2">
        <v>101801</v>
      </c>
      <c r="B893" s="2" t="s">
        <v>1112</v>
      </c>
      <c r="C893" s="2">
        <v>2010</v>
      </c>
      <c r="D893" s="2" t="s">
        <v>224</v>
      </c>
      <c r="E893" s="207">
        <v>40543</v>
      </c>
      <c r="F893" s="2">
        <v>14</v>
      </c>
      <c r="G893" s="2">
        <v>11</v>
      </c>
      <c r="H893" s="2">
        <v>512</v>
      </c>
      <c r="I893" s="2">
        <v>512</v>
      </c>
      <c r="J893" s="2"/>
    </row>
    <row r="894" spans="1:10" ht="11.25" customHeight="1">
      <c r="A894" s="2">
        <v>102337</v>
      </c>
      <c r="B894" s="2" t="s">
        <v>1113</v>
      </c>
      <c r="C894" s="2">
        <v>2010</v>
      </c>
      <c r="D894" s="2" t="s">
        <v>224</v>
      </c>
      <c r="E894" s="207">
        <v>40543</v>
      </c>
      <c r="F894" s="2">
        <v>105</v>
      </c>
      <c r="G894" s="2">
        <v>58</v>
      </c>
      <c r="H894" s="208">
        <v>31427</v>
      </c>
      <c r="I894" s="208">
        <v>34728</v>
      </c>
      <c r="J894" s="2"/>
    </row>
    <row r="895" spans="1:10" ht="11.25" customHeight="1">
      <c r="A895" s="2">
        <v>101996</v>
      </c>
      <c r="B895" s="2" t="s">
        <v>1114</v>
      </c>
      <c r="C895" s="2">
        <v>2010</v>
      </c>
      <c r="D895" s="2" t="s">
        <v>224</v>
      </c>
      <c r="E895" s="207">
        <v>40543</v>
      </c>
      <c r="F895" s="2">
        <v>446</v>
      </c>
      <c r="G895" s="2">
        <v>251</v>
      </c>
      <c r="H895" s="208">
        <v>49671</v>
      </c>
      <c r="I895" s="208">
        <v>64879</v>
      </c>
      <c r="J895" s="2"/>
    </row>
    <row r="896" spans="1:10" ht="11.25" customHeight="1">
      <c r="A896" s="2">
        <v>104304</v>
      </c>
      <c r="B896" s="2" t="s">
        <v>1115</v>
      </c>
      <c r="C896" s="2">
        <v>2010</v>
      </c>
      <c r="D896" s="2" t="s">
        <v>224</v>
      </c>
      <c r="E896" s="207">
        <v>40543</v>
      </c>
      <c r="F896" s="2">
        <v>3</v>
      </c>
      <c r="G896" s="2">
        <v>1</v>
      </c>
      <c r="H896" s="2">
        <v>362</v>
      </c>
      <c r="I896" s="2">
        <v>362</v>
      </c>
      <c r="J896" s="2"/>
    </row>
    <row r="897" spans="1:10" ht="11.25" customHeight="1">
      <c r="A897" s="2">
        <v>100140</v>
      </c>
      <c r="B897" s="2" t="s">
        <v>1116</v>
      </c>
      <c r="C897" s="2">
        <v>2010</v>
      </c>
      <c r="D897" s="2" t="s">
        <v>224</v>
      </c>
      <c r="E897" s="207">
        <v>40375</v>
      </c>
      <c r="F897" s="2">
        <v>201</v>
      </c>
      <c r="G897" s="2">
        <v>124</v>
      </c>
      <c r="H897" s="208">
        <v>38350</v>
      </c>
      <c r="I897" s="208">
        <v>38350</v>
      </c>
      <c r="J897" s="2"/>
    </row>
    <row r="898" spans="1:10" ht="11.25" customHeight="1">
      <c r="A898" s="2">
        <v>112503</v>
      </c>
      <c r="B898" s="2" t="s">
        <v>1117</v>
      </c>
      <c r="C898" s="2">
        <v>2010</v>
      </c>
      <c r="D898" s="2" t="s">
        <v>224</v>
      </c>
      <c r="E898" s="207">
        <v>40543</v>
      </c>
      <c r="F898" s="2">
        <v>24</v>
      </c>
      <c r="G898" s="2">
        <v>11</v>
      </c>
      <c r="H898" s="2">
        <v>963</v>
      </c>
      <c r="I898" s="2">
        <v>987</v>
      </c>
      <c r="J898" s="2"/>
    </row>
    <row r="899" spans="1:10" ht="11.25" customHeight="1">
      <c r="A899" s="2">
        <v>101606</v>
      </c>
      <c r="B899" s="2" t="s">
        <v>1118</v>
      </c>
      <c r="C899" s="2">
        <v>2010</v>
      </c>
      <c r="D899" s="2" t="s">
        <v>224</v>
      </c>
      <c r="E899" s="207">
        <v>40543</v>
      </c>
      <c r="F899" s="2">
        <v>55</v>
      </c>
      <c r="G899" s="2">
        <v>17</v>
      </c>
      <c r="H899" s="208">
        <v>5820</v>
      </c>
      <c r="I899" s="208">
        <v>5842</v>
      </c>
      <c r="J899" s="2"/>
    </row>
    <row r="900" spans="1:10" ht="11.25" customHeight="1">
      <c r="A900" s="2">
        <v>102548</v>
      </c>
      <c r="B900" s="2" t="s">
        <v>1119</v>
      </c>
      <c r="C900" s="2">
        <v>2010</v>
      </c>
      <c r="D900" s="2" t="s">
        <v>224</v>
      </c>
      <c r="E900" s="207">
        <v>40543</v>
      </c>
      <c r="F900" s="2">
        <v>222</v>
      </c>
      <c r="G900" s="2">
        <v>113</v>
      </c>
      <c r="H900" s="208">
        <v>22278</v>
      </c>
      <c r="I900" s="208">
        <v>22278</v>
      </c>
      <c r="J900" s="2"/>
    </row>
    <row r="901" spans="1:10" ht="11.25" customHeight="1">
      <c r="A901" s="2">
        <v>101505</v>
      </c>
      <c r="B901" s="2" t="s">
        <v>1120</v>
      </c>
      <c r="C901" s="2">
        <v>2010</v>
      </c>
      <c r="D901" s="2" t="s">
        <v>224</v>
      </c>
      <c r="E901" s="207">
        <v>40543</v>
      </c>
      <c r="F901" s="2">
        <v>108</v>
      </c>
      <c r="G901" s="2">
        <v>14</v>
      </c>
      <c r="H901" s="208">
        <v>2404</v>
      </c>
      <c r="I901" s="208">
        <v>2404</v>
      </c>
      <c r="J901" s="2"/>
    </row>
    <row r="902" spans="1:10" ht="11.25" customHeight="1">
      <c r="A902" s="2">
        <v>115603</v>
      </c>
      <c r="B902" s="2" t="s">
        <v>1121</v>
      </c>
      <c r="C902" s="2">
        <v>2010</v>
      </c>
      <c r="D902" s="2" t="s">
        <v>224</v>
      </c>
      <c r="E902" s="207">
        <v>40543</v>
      </c>
      <c r="F902" s="2">
        <v>5</v>
      </c>
      <c r="G902" s="2">
        <v>3</v>
      </c>
      <c r="H902" s="2">
        <v>600</v>
      </c>
      <c r="I902" s="2">
        <v>600</v>
      </c>
      <c r="J902" s="2"/>
    </row>
    <row r="903" spans="1:10" ht="11.25" customHeight="1">
      <c r="A903" s="2">
        <v>101362</v>
      </c>
      <c r="B903" s="2" t="s">
        <v>1122</v>
      </c>
      <c r="C903" s="2">
        <v>2010</v>
      </c>
      <c r="D903" s="2" t="s">
        <v>224</v>
      </c>
      <c r="E903" s="207">
        <v>40543</v>
      </c>
      <c r="F903" s="2">
        <v>151</v>
      </c>
      <c r="G903" s="2">
        <v>65</v>
      </c>
      <c r="H903" s="208">
        <v>7045</v>
      </c>
      <c r="I903" s="208">
        <v>7045</v>
      </c>
      <c r="J903" s="2"/>
    </row>
    <row r="904" spans="1:10" ht="11.25" customHeight="1">
      <c r="A904" s="2">
        <v>104255</v>
      </c>
      <c r="B904" s="2" t="s">
        <v>1123</v>
      </c>
      <c r="C904" s="2">
        <v>2010</v>
      </c>
      <c r="D904" s="2" t="s">
        <v>224</v>
      </c>
      <c r="E904" s="207">
        <v>40543</v>
      </c>
      <c r="F904" s="2">
        <v>3</v>
      </c>
      <c r="G904" s="2">
        <v>1</v>
      </c>
      <c r="H904" s="2">
        <v>293</v>
      </c>
      <c r="I904" s="2">
        <v>293</v>
      </c>
      <c r="J904" s="2"/>
    </row>
    <row r="905" spans="1:10" ht="11.25" customHeight="1">
      <c r="A905" s="2">
        <v>100135</v>
      </c>
      <c r="B905" s="2" t="s">
        <v>1124</v>
      </c>
      <c r="C905" s="2">
        <v>2010</v>
      </c>
      <c r="D905" s="2" t="s">
        <v>224</v>
      </c>
      <c r="E905" s="207">
        <v>40724</v>
      </c>
      <c r="F905" s="208">
        <v>3762</v>
      </c>
      <c r="G905" s="2">
        <v>697</v>
      </c>
      <c r="H905" s="208">
        <v>169957</v>
      </c>
      <c r="I905" s="208">
        <v>169957</v>
      </c>
      <c r="J905" s="2"/>
    </row>
    <row r="906" spans="1:10" ht="11.25" customHeight="1">
      <c r="A906" s="2">
        <v>104331</v>
      </c>
      <c r="B906" s="2" t="s">
        <v>1125</v>
      </c>
      <c r="C906" s="2">
        <v>2010</v>
      </c>
      <c r="D906" s="2" t="s">
        <v>224</v>
      </c>
      <c r="E906" s="207">
        <v>40543</v>
      </c>
      <c r="F906" s="2">
        <v>4</v>
      </c>
      <c r="G906" s="2">
        <v>1</v>
      </c>
      <c r="H906" s="2">
        <v>181</v>
      </c>
      <c r="I906" s="2">
        <v>181</v>
      </c>
      <c r="J906" s="2"/>
    </row>
    <row r="907" spans="1:10" ht="11.25" customHeight="1">
      <c r="A907" s="2">
        <v>104141</v>
      </c>
      <c r="B907" s="2" t="s">
        <v>1126</v>
      </c>
      <c r="C907" s="2">
        <v>2010</v>
      </c>
      <c r="D907" s="2" t="s">
        <v>224</v>
      </c>
      <c r="E907" s="207">
        <v>40543</v>
      </c>
      <c r="F907" s="2">
        <v>24</v>
      </c>
      <c r="G907" s="2">
        <v>1</v>
      </c>
      <c r="H907" s="2">
        <v>965</v>
      </c>
      <c r="I907" s="2">
        <v>965</v>
      </c>
      <c r="J907" s="2"/>
    </row>
    <row r="908" spans="1:10" ht="11.25" customHeight="1">
      <c r="A908" s="2">
        <v>104490</v>
      </c>
      <c r="B908" s="2" t="s">
        <v>1127</v>
      </c>
      <c r="C908" s="2">
        <v>2010</v>
      </c>
      <c r="D908" s="2" t="s">
        <v>224</v>
      </c>
      <c r="E908" s="207">
        <v>40543</v>
      </c>
      <c r="J908" s="2"/>
    </row>
    <row r="909" spans="1:10" ht="11.25" customHeight="1">
      <c r="A909" s="2">
        <v>104326</v>
      </c>
      <c r="B909" s="2" t="s">
        <v>1128</v>
      </c>
      <c r="C909" s="2">
        <v>2010</v>
      </c>
      <c r="D909" s="2" t="s">
        <v>224</v>
      </c>
      <c r="E909" s="207">
        <v>40543</v>
      </c>
      <c r="F909" s="2">
        <v>7</v>
      </c>
      <c r="G909" s="2">
        <v>2</v>
      </c>
      <c r="H909" s="2">
        <v>432</v>
      </c>
      <c r="I909" s="2">
        <v>432</v>
      </c>
      <c r="J909" s="2"/>
    </row>
    <row r="910" spans="1:10" ht="11.25" customHeight="1">
      <c r="A910" s="2">
        <v>100115</v>
      </c>
      <c r="B910" s="2" t="s">
        <v>1129</v>
      </c>
      <c r="C910" s="2">
        <v>2010</v>
      </c>
      <c r="D910" s="2" t="s">
        <v>224</v>
      </c>
      <c r="E910" s="207">
        <v>40724</v>
      </c>
      <c r="F910" s="2">
        <v>459</v>
      </c>
      <c r="G910" s="2">
        <v>218</v>
      </c>
      <c r="H910" s="208">
        <v>49328</v>
      </c>
      <c r="I910" s="208">
        <v>49328</v>
      </c>
      <c r="J910" s="2"/>
    </row>
    <row r="911" spans="1:10" ht="11.25" customHeight="1">
      <c r="A911" s="2">
        <v>100345</v>
      </c>
      <c r="B911" s="2" t="s">
        <v>1130</v>
      </c>
      <c r="C911" s="2">
        <v>2010</v>
      </c>
      <c r="D911" s="2" t="s">
        <v>224</v>
      </c>
      <c r="E911" s="207">
        <v>40543</v>
      </c>
      <c r="F911" s="208">
        <v>1440</v>
      </c>
      <c r="G911" s="2">
        <v>667</v>
      </c>
      <c r="H911" s="208">
        <v>112872</v>
      </c>
      <c r="I911" s="208">
        <v>112872</v>
      </c>
      <c r="J911" s="2"/>
    </row>
    <row r="912" spans="1:10" ht="11.25" customHeight="1">
      <c r="A912" s="2">
        <v>122403</v>
      </c>
      <c r="B912" s="2" t="s">
        <v>1131</v>
      </c>
      <c r="C912" s="2">
        <v>2010</v>
      </c>
      <c r="D912" s="2" t="s">
        <v>224</v>
      </c>
      <c r="E912" s="207">
        <v>40543</v>
      </c>
      <c r="F912" s="2">
        <v>96</v>
      </c>
      <c r="G912" s="2">
        <v>36</v>
      </c>
      <c r="H912" s="208">
        <v>4721</v>
      </c>
      <c r="I912" s="208">
        <v>4721</v>
      </c>
      <c r="J912" s="2"/>
    </row>
    <row r="913" spans="1:10" ht="11.25" customHeight="1">
      <c r="A913" s="2">
        <v>100216</v>
      </c>
      <c r="B913" s="2" t="s">
        <v>1132</v>
      </c>
      <c r="C913" s="2">
        <v>2010</v>
      </c>
      <c r="D913" s="2" t="s">
        <v>224</v>
      </c>
      <c r="E913" s="207">
        <v>40543</v>
      </c>
      <c r="F913" s="2">
        <v>155</v>
      </c>
      <c r="G913" s="2">
        <v>64</v>
      </c>
      <c r="H913" s="208">
        <v>10349</v>
      </c>
      <c r="I913" s="208">
        <v>10859</v>
      </c>
      <c r="J913" s="2"/>
    </row>
    <row r="914" spans="1:10" ht="11.25" customHeight="1">
      <c r="A914" s="2">
        <v>122404</v>
      </c>
      <c r="B914" s="2" t="s">
        <v>1133</v>
      </c>
      <c r="C914" s="2">
        <v>2010</v>
      </c>
      <c r="D914" s="2" t="s">
        <v>224</v>
      </c>
      <c r="E914" s="207">
        <v>40543</v>
      </c>
      <c r="F914" s="2">
        <v>27</v>
      </c>
      <c r="G914" s="2">
        <v>11</v>
      </c>
      <c r="H914" s="208">
        <v>3760</v>
      </c>
      <c r="I914" s="208">
        <v>3760</v>
      </c>
      <c r="J914" s="2"/>
    </row>
    <row r="915" spans="1:10" ht="11.25" customHeight="1">
      <c r="A915" s="2">
        <v>100300</v>
      </c>
      <c r="B915" s="2" t="s">
        <v>1134</v>
      </c>
      <c r="C915" s="2">
        <v>2010</v>
      </c>
      <c r="D915" s="2" t="s">
        <v>224</v>
      </c>
      <c r="E915" s="207">
        <v>40543</v>
      </c>
      <c r="F915" s="2">
        <v>505</v>
      </c>
      <c r="G915" s="2">
        <v>148</v>
      </c>
      <c r="H915" s="208">
        <v>65928</v>
      </c>
      <c r="I915" s="208">
        <v>65928</v>
      </c>
      <c r="J915" s="2"/>
    </row>
    <row r="916" spans="1:10" ht="11.25" customHeight="1">
      <c r="A916" s="2">
        <v>100642</v>
      </c>
      <c r="B916" s="2" t="s">
        <v>1135</v>
      </c>
      <c r="C916" s="2">
        <v>2010</v>
      </c>
      <c r="D916" s="2" t="s">
        <v>224</v>
      </c>
      <c r="E916" s="207">
        <v>40543</v>
      </c>
      <c r="F916" s="2">
        <v>187</v>
      </c>
      <c r="G916" s="2">
        <v>81</v>
      </c>
      <c r="H916" s="208">
        <v>21019</v>
      </c>
      <c r="I916" s="208">
        <v>21548</v>
      </c>
      <c r="J916" s="2"/>
    </row>
    <row r="917" spans="1:10" ht="11.25" customHeight="1">
      <c r="A917" s="2">
        <v>100587</v>
      </c>
      <c r="B917" s="2" t="s">
        <v>1136</v>
      </c>
      <c r="C917" s="2">
        <v>2010</v>
      </c>
      <c r="D917" s="2" t="s">
        <v>224</v>
      </c>
      <c r="E917" s="207">
        <v>40543</v>
      </c>
      <c r="F917" s="2">
        <v>233</v>
      </c>
      <c r="G917" s="2">
        <v>151</v>
      </c>
      <c r="H917" s="208">
        <v>45120</v>
      </c>
      <c r="I917" s="208">
        <v>54495</v>
      </c>
      <c r="J917" s="2"/>
    </row>
    <row r="918" spans="1:10" ht="11.25" customHeight="1">
      <c r="A918" s="2">
        <v>104942</v>
      </c>
      <c r="B918" s="2" t="s">
        <v>1137</v>
      </c>
      <c r="C918" s="2">
        <v>2010</v>
      </c>
      <c r="D918" s="2" t="s">
        <v>224</v>
      </c>
      <c r="E918" s="207">
        <v>40543</v>
      </c>
      <c r="F918" s="2">
        <v>64</v>
      </c>
      <c r="G918" s="2">
        <v>36</v>
      </c>
      <c r="H918" s="208">
        <v>9877</v>
      </c>
      <c r="I918" s="208">
        <v>9877</v>
      </c>
      <c r="J918" s="2"/>
    </row>
    <row r="919" spans="1:10" ht="11.25" customHeight="1">
      <c r="A919" s="2">
        <v>101615</v>
      </c>
      <c r="B919" s="2" t="s">
        <v>1138</v>
      </c>
      <c r="C919" s="2">
        <v>2010</v>
      </c>
      <c r="D919" s="2" t="s">
        <v>224</v>
      </c>
      <c r="E919" s="207">
        <v>40543</v>
      </c>
      <c r="F919" s="2">
        <v>35</v>
      </c>
      <c r="G919" s="2">
        <v>13</v>
      </c>
      <c r="H919" s="208">
        <v>2840</v>
      </c>
      <c r="I919" s="208">
        <v>2840</v>
      </c>
      <c r="J919" s="2"/>
    </row>
    <row r="920" spans="1:10" ht="11.25" customHeight="1">
      <c r="A920" s="2">
        <v>112061</v>
      </c>
      <c r="B920" s="2" t="s">
        <v>1139</v>
      </c>
      <c r="C920" s="2">
        <v>2010</v>
      </c>
      <c r="D920" s="2" t="s">
        <v>224</v>
      </c>
      <c r="E920" s="207">
        <v>40543</v>
      </c>
      <c r="F920" s="2">
        <v>240</v>
      </c>
      <c r="H920" s="208">
        <v>4512</v>
      </c>
      <c r="I920" s="208">
        <v>4512</v>
      </c>
      <c r="J920" s="2"/>
    </row>
    <row r="921" spans="1:10" ht="11.25" customHeight="1">
      <c r="A921" s="2">
        <v>100754</v>
      </c>
      <c r="B921" s="2" t="s">
        <v>1140</v>
      </c>
      <c r="C921" s="2">
        <v>2010</v>
      </c>
      <c r="D921" s="2" t="s">
        <v>224</v>
      </c>
      <c r="E921" s="207">
        <v>40543</v>
      </c>
      <c r="F921" s="208">
        <v>1324</v>
      </c>
      <c r="G921" s="2">
        <v>935</v>
      </c>
      <c r="H921" s="208">
        <v>67203</v>
      </c>
      <c r="I921" s="208">
        <v>76032</v>
      </c>
      <c r="J921" s="2"/>
    </row>
    <row r="922" spans="1:10" ht="11.25" customHeight="1">
      <c r="A922" s="2">
        <v>102117</v>
      </c>
      <c r="B922" s="2" t="s">
        <v>1141</v>
      </c>
      <c r="C922" s="2">
        <v>2010</v>
      </c>
      <c r="D922" s="2" t="s">
        <v>224</v>
      </c>
      <c r="E922" s="207">
        <v>40543</v>
      </c>
      <c r="F922" s="2">
        <v>314</v>
      </c>
      <c r="H922" s="208">
        <v>8464</v>
      </c>
      <c r="I922" s="208">
        <v>8464</v>
      </c>
      <c r="J922" s="2"/>
    </row>
    <row r="923" spans="1:10" ht="11.25" customHeight="1">
      <c r="A923" s="2">
        <v>100584</v>
      </c>
      <c r="B923" s="2" t="s">
        <v>1142</v>
      </c>
      <c r="C923" s="2">
        <v>2010</v>
      </c>
      <c r="D923" s="2" t="s">
        <v>224</v>
      </c>
      <c r="E923" s="207">
        <v>40543</v>
      </c>
      <c r="F923" s="2">
        <v>807</v>
      </c>
      <c r="G923" s="2">
        <v>188</v>
      </c>
      <c r="H923" s="208">
        <v>43509</v>
      </c>
      <c r="I923" s="208">
        <v>47581</v>
      </c>
      <c r="J923" s="2"/>
    </row>
    <row r="924" spans="1:10" ht="11.25" customHeight="1">
      <c r="A924" s="2">
        <v>100235</v>
      </c>
      <c r="B924" s="2" t="s">
        <v>1143</v>
      </c>
      <c r="C924" s="2">
        <v>2010</v>
      </c>
      <c r="D924" s="2" t="s">
        <v>224</v>
      </c>
      <c r="E924" s="207">
        <v>40543</v>
      </c>
      <c r="F924" s="2">
        <v>505</v>
      </c>
      <c r="H924" s="208">
        <v>10410</v>
      </c>
      <c r="I924" s="208">
        <v>10410</v>
      </c>
      <c r="J924" s="2"/>
    </row>
    <row r="925" spans="1:10" ht="11.25" customHeight="1">
      <c r="A925" s="2">
        <v>101207</v>
      </c>
      <c r="B925" s="2" t="s">
        <v>1144</v>
      </c>
      <c r="C925" s="2">
        <v>2010</v>
      </c>
      <c r="D925" s="2" t="s">
        <v>224</v>
      </c>
      <c r="E925" s="207">
        <v>40543</v>
      </c>
      <c r="F925" s="2">
        <v>309</v>
      </c>
      <c r="H925" s="208">
        <v>7118</v>
      </c>
      <c r="I925" s="208">
        <v>7118</v>
      </c>
      <c r="J925" s="2"/>
    </row>
    <row r="926" spans="1:10" ht="11.25" customHeight="1">
      <c r="A926" s="2">
        <v>102122</v>
      </c>
      <c r="B926" s="2" t="s">
        <v>1145</v>
      </c>
      <c r="C926" s="2">
        <v>2010</v>
      </c>
      <c r="D926" s="2" t="s">
        <v>224</v>
      </c>
      <c r="E926" s="207">
        <v>40543</v>
      </c>
      <c r="F926" s="2">
        <v>249</v>
      </c>
      <c r="I926" s="208">
        <v>3391</v>
      </c>
      <c r="J926" s="2"/>
    </row>
    <row r="927" spans="1:10" ht="11.25" customHeight="1">
      <c r="A927" s="2">
        <v>100652</v>
      </c>
      <c r="B927" s="2" t="s">
        <v>1146</v>
      </c>
      <c r="C927" s="2">
        <v>2010</v>
      </c>
      <c r="D927" s="2" t="s">
        <v>224</v>
      </c>
      <c r="E927" s="207">
        <v>40543</v>
      </c>
      <c r="F927" s="2">
        <v>530</v>
      </c>
      <c r="H927" s="208">
        <v>21052</v>
      </c>
      <c r="I927" s="208">
        <v>21052</v>
      </c>
      <c r="J927" s="2"/>
    </row>
    <row r="928" spans="1:10" ht="11.25" customHeight="1">
      <c r="A928" s="2">
        <v>100428</v>
      </c>
      <c r="B928" s="2" t="s">
        <v>1147</v>
      </c>
      <c r="C928" s="2">
        <v>2010</v>
      </c>
      <c r="D928" s="2" t="s">
        <v>224</v>
      </c>
      <c r="E928" s="207">
        <v>40543</v>
      </c>
      <c r="F928" s="2">
        <v>830</v>
      </c>
      <c r="H928" s="208">
        <v>23701</v>
      </c>
      <c r="I928" s="208">
        <v>23701</v>
      </c>
      <c r="J928" s="2"/>
    </row>
    <row r="929" spans="1:10" ht="11.25" customHeight="1">
      <c r="A929" s="2">
        <v>100359</v>
      </c>
      <c r="B929" s="2" t="s">
        <v>1148</v>
      </c>
      <c r="C929" s="2">
        <v>2010</v>
      </c>
      <c r="D929" s="2" t="s">
        <v>224</v>
      </c>
      <c r="E929" s="207">
        <v>40543</v>
      </c>
      <c r="F929" s="2">
        <v>672</v>
      </c>
      <c r="H929" s="208">
        <v>29337</v>
      </c>
      <c r="I929" s="208">
        <v>29337</v>
      </c>
      <c r="J929" s="2"/>
    </row>
    <row r="930" spans="1:10" ht="11.25" customHeight="1">
      <c r="A930" s="2">
        <v>100739</v>
      </c>
      <c r="B930" s="2" t="s">
        <v>1149</v>
      </c>
      <c r="C930" s="2">
        <v>2010</v>
      </c>
      <c r="D930" s="2" t="s">
        <v>224</v>
      </c>
      <c r="E930" s="207">
        <v>40543</v>
      </c>
      <c r="F930" s="208">
        <v>1268</v>
      </c>
      <c r="H930" s="208">
        <v>39670</v>
      </c>
      <c r="I930" s="208">
        <v>39670</v>
      </c>
      <c r="J930" s="2"/>
    </row>
    <row r="931" spans="1:10" ht="11.25" customHeight="1">
      <c r="A931" s="2">
        <v>100751</v>
      </c>
      <c r="B931" s="2" t="s">
        <v>1150</v>
      </c>
      <c r="C931" s="2">
        <v>2010</v>
      </c>
      <c r="D931" s="2" t="s">
        <v>224</v>
      </c>
      <c r="E931" s="207">
        <v>40543</v>
      </c>
      <c r="F931" s="2">
        <v>460</v>
      </c>
      <c r="H931" s="208">
        <v>20746</v>
      </c>
      <c r="I931" s="208">
        <v>20746</v>
      </c>
      <c r="J931" s="2"/>
    </row>
    <row r="932" spans="1:10" ht="11.25" customHeight="1">
      <c r="A932" s="2">
        <v>100488</v>
      </c>
      <c r="B932" s="2" t="s">
        <v>1151</v>
      </c>
      <c r="C932" s="2">
        <v>2010</v>
      </c>
      <c r="D932" s="2" t="s">
        <v>224</v>
      </c>
      <c r="E932" s="207">
        <v>40543</v>
      </c>
      <c r="F932" s="208">
        <v>1640</v>
      </c>
      <c r="H932" s="208">
        <v>49060</v>
      </c>
      <c r="I932" s="208">
        <v>49060</v>
      </c>
      <c r="J932" s="2"/>
    </row>
    <row r="933" spans="1:10" ht="11.25" customHeight="1">
      <c r="A933" s="2">
        <v>100269</v>
      </c>
      <c r="B933" s="2" t="s">
        <v>1152</v>
      </c>
      <c r="C933" s="2">
        <v>2010</v>
      </c>
      <c r="D933" s="2" t="s">
        <v>224</v>
      </c>
      <c r="E933" s="207">
        <v>40543</v>
      </c>
      <c r="F933" s="208">
        <v>1108</v>
      </c>
      <c r="H933" s="208">
        <v>93510</v>
      </c>
      <c r="I933" s="208">
        <v>93510</v>
      </c>
      <c r="J933" s="2"/>
    </row>
    <row r="934" spans="1:10" ht="11.25" customHeight="1">
      <c r="A934" s="2">
        <v>104370</v>
      </c>
      <c r="B934" s="2" t="s">
        <v>1153</v>
      </c>
      <c r="C934" s="2">
        <v>2010</v>
      </c>
      <c r="D934" s="2" t="s">
        <v>224</v>
      </c>
      <c r="E934" s="207">
        <v>40543</v>
      </c>
      <c r="F934" s="2">
        <v>454</v>
      </c>
      <c r="H934" s="208">
        <v>11249</v>
      </c>
      <c r="I934" s="208">
        <v>11249</v>
      </c>
      <c r="J934" s="2"/>
    </row>
    <row r="935" spans="1:10" ht="11.25" customHeight="1">
      <c r="A935" s="2">
        <v>100426</v>
      </c>
      <c r="B935" s="2" t="s">
        <v>1154</v>
      </c>
      <c r="C935" s="2">
        <v>2010</v>
      </c>
      <c r="D935" s="2" t="s">
        <v>224</v>
      </c>
      <c r="E935" s="207">
        <v>40543</v>
      </c>
      <c r="F935" s="2">
        <v>541</v>
      </c>
      <c r="H935" s="208">
        <v>25821</v>
      </c>
      <c r="I935" s="208">
        <v>25821</v>
      </c>
      <c r="J935" s="2"/>
    </row>
    <row r="936" spans="1:10" ht="11.25" customHeight="1">
      <c r="A936" s="2">
        <v>100479</v>
      </c>
      <c r="B936" s="2" t="s">
        <v>1155</v>
      </c>
      <c r="C936" s="2">
        <v>2010</v>
      </c>
      <c r="D936" s="2" t="s">
        <v>224</v>
      </c>
      <c r="E936" s="207">
        <v>40543</v>
      </c>
      <c r="F936" s="2">
        <v>830</v>
      </c>
      <c r="H936" s="208">
        <v>28900</v>
      </c>
      <c r="I936" s="208">
        <v>28900</v>
      </c>
      <c r="J936" s="2"/>
    </row>
    <row r="937" spans="1:10" ht="11.25" customHeight="1">
      <c r="A937" s="2">
        <v>100239</v>
      </c>
      <c r="B937" s="2" t="s">
        <v>1156</v>
      </c>
      <c r="C937" s="2">
        <v>2010</v>
      </c>
      <c r="D937" s="2" t="s">
        <v>224</v>
      </c>
      <c r="E937" s="207">
        <v>40543</v>
      </c>
      <c r="F937" s="208">
        <v>1017</v>
      </c>
      <c r="H937" s="208">
        <v>17089</v>
      </c>
      <c r="I937" s="208">
        <v>17089</v>
      </c>
      <c r="J937" s="2"/>
    </row>
    <row r="938" spans="1:10" ht="11.25" customHeight="1">
      <c r="A938" s="2">
        <v>100579</v>
      </c>
      <c r="B938" s="2" t="s">
        <v>1157</v>
      </c>
      <c r="C938" s="2">
        <v>2010</v>
      </c>
      <c r="D938" s="2" t="s">
        <v>224</v>
      </c>
      <c r="E938" s="207">
        <v>40543</v>
      </c>
      <c r="F938" s="208">
        <v>1299</v>
      </c>
      <c r="H938" s="208">
        <v>85889</v>
      </c>
      <c r="I938" s="208">
        <v>85889</v>
      </c>
      <c r="J938" s="2"/>
    </row>
    <row r="939" spans="1:10" ht="11.25" customHeight="1">
      <c r="A939" s="2">
        <v>101216</v>
      </c>
      <c r="B939" s="2" t="s">
        <v>1158</v>
      </c>
      <c r="C939" s="2">
        <v>2010</v>
      </c>
      <c r="D939" s="2" t="s">
        <v>224</v>
      </c>
      <c r="E939" s="207">
        <v>40543</v>
      </c>
      <c r="F939" s="2">
        <v>468</v>
      </c>
      <c r="H939" s="208">
        <v>7734</v>
      </c>
      <c r="I939" s="208">
        <v>7734</v>
      </c>
      <c r="J939" s="2"/>
    </row>
    <row r="940" spans="1:10" ht="11.25" customHeight="1">
      <c r="A940" s="2">
        <v>100348</v>
      </c>
      <c r="B940" s="2" t="s">
        <v>1159</v>
      </c>
      <c r="C940" s="2">
        <v>2010</v>
      </c>
      <c r="D940" s="2" t="s">
        <v>224</v>
      </c>
      <c r="E940" s="207">
        <v>40543</v>
      </c>
      <c r="F940" s="208">
        <v>2065</v>
      </c>
      <c r="G940" s="2">
        <v>563</v>
      </c>
      <c r="H940" s="208">
        <v>108881</v>
      </c>
      <c r="I940" s="208">
        <v>120901</v>
      </c>
      <c r="J940" s="2"/>
    </row>
    <row r="941" spans="1:10" ht="11.25" customHeight="1">
      <c r="A941" s="2">
        <v>100430</v>
      </c>
      <c r="B941" s="2" t="s">
        <v>1160</v>
      </c>
      <c r="C941" s="2">
        <v>2010</v>
      </c>
      <c r="D941" s="2" t="s">
        <v>224</v>
      </c>
      <c r="E941" s="207">
        <v>40543</v>
      </c>
      <c r="F941" s="2">
        <v>83</v>
      </c>
      <c r="G941" s="2">
        <v>37</v>
      </c>
      <c r="H941" s="208">
        <v>17324</v>
      </c>
      <c r="I941" s="208">
        <v>19578</v>
      </c>
      <c r="J941" s="2"/>
    </row>
    <row r="942" spans="1:10" ht="11.25" customHeight="1">
      <c r="A942" s="2">
        <v>126823</v>
      </c>
      <c r="B942" s="2" t="s">
        <v>1161</v>
      </c>
      <c r="C942" s="2">
        <v>2010</v>
      </c>
      <c r="D942" s="2" t="s">
        <v>224</v>
      </c>
      <c r="E942" s="207">
        <v>40543</v>
      </c>
      <c r="F942" s="2">
        <v>21</v>
      </c>
      <c r="G942" s="2">
        <v>12</v>
      </c>
      <c r="H942" s="208">
        <v>1232</v>
      </c>
      <c r="I942" s="208">
        <v>1232</v>
      </c>
      <c r="J942" s="2"/>
    </row>
    <row r="943" spans="1:10" ht="11.25" customHeight="1">
      <c r="A943" s="2">
        <v>100453</v>
      </c>
      <c r="B943" s="2" t="s">
        <v>1162</v>
      </c>
      <c r="C943" s="2">
        <v>2010</v>
      </c>
      <c r="D943" s="2" t="s">
        <v>224</v>
      </c>
      <c r="E943" s="207">
        <v>40543</v>
      </c>
      <c r="F943" s="2">
        <v>14</v>
      </c>
      <c r="G943" s="2">
        <v>7</v>
      </c>
      <c r="H943" s="2">
        <v>686</v>
      </c>
      <c r="I943" s="2">
        <v>689</v>
      </c>
      <c r="J943" s="2"/>
    </row>
    <row r="944" spans="1:10" ht="11.25" customHeight="1">
      <c r="A944" s="2">
        <v>102242</v>
      </c>
      <c r="B944" s="2" t="s">
        <v>1163</v>
      </c>
      <c r="C944" s="2">
        <v>2010</v>
      </c>
      <c r="D944" s="2" t="s">
        <v>224</v>
      </c>
      <c r="E944" s="207">
        <v>40543</v>
      </c>
      <c r="F944" s="2">
        <v>105</v>
      </c>
      <c r="G944" s="2">
        <v>65</v>
      </c>
      <c r="H944" s="208">
        <v>38958</v>
      </c>
      <c r="I944" s="208">
        <v>38958</v>
      </c>
      <c r="J944" s="2"/>
    </row>
    <row r="945" spans="1:10" ht="11.25" customHeight="1">
      <c r="A945" s="2">
        <v>101397</v>
      </c>
      <c r="B945" s="2" t="s">
        <v>1164</v>
      </c>
      <c r="C945" s="2">
        <v>2010</v>
      </c>
      <c r="D945" s="2" t="s">
        <v>224</v>
      </c>
      <c r="E945" s="207">
        <v>40543</v>
      </c>
      <c r="F945" s="2">
        <v>75</v>
      </c>
      <c r="G945" s="2">
        <v>30</v>
      </c>
      <c r="H945" s="208">
        <v>11011</v>
      </c>
      <c r="I945" s="208">
        <v>12742</v>
      </c>
      <c r="J945" s="2"/>
    </row>
    <row r="946" spans="1:10" ht="11.25" customHeight="1">
      <c r="A946" s="2">
        <v>100350</v>
      </c>
      <c r="B946" s="2" t="s">
        <v>1165</v>
      </c>
      <c r="C946" s="2">
        <v>2010</v>
      </c>
      <c r="D946" s="2" t="s">
        <v>224</v>
      </c>
      <c r="E946" s="207">
        <v>40543</v>
      </c>
      <c r="F946" s="2">
        <v>657</v>
      </c>
      <c r="G946" s="2">
        <v>218</v>
      </c>
      <c r="H946" s="208">
        <v>90695</v>
      </c>
      <c r="I946" s="208">
        <v>117439</v>
      </c>
      <c r="J946" s="2"/>
    </row>
    <row r="947" spans="1:10" ht="11.25" customHeight="1">
      <c r="A947" s="2">
        <v>100654</v>
      </c>
      <c r="B947" s="2" t="s">
        <v>1166</v>
      </c>
      <c r="C947" s="2">
        <v>2010</v>
      </c>
      <c r="D947" s="2" t="s">
        <v>224</v>
      </c>
      <c r="E947" s="207">
        <v>40543</v>
      </c>
      <c r="F947" s="2">
        <v>238</v>
      </c>
      <c r="G947" s="2">
        <v>114</v>
      </c>
      <c r="H947" s="208">
        <v>27284</v>
      </c>
      <c r="I947" s="208">
        <v>28709</v>
      </c>
      <c r="J947" s="2"/>
    </row>
    <row r="948" spans="1:10" ht="11.25" customHeight="1">
      <c r="A948" s="2">
        <v>100705</v>
      </c>
      <c r="B948" s="2" t="s">
        <v>1167</v>
      </c>
      <c r="C948" s="2">
        <v>2010</v>
      </c>
      <c r="D948" s="2" t="s">
        <v>224</v>
      </c>
      <c r="E948" s="207">
        <v>40543</v>
      </c>
      <c r="F948" s="2">
        <v>122</v>
      </c>
      <c r="G948" s="2">
        <v>59</v>
      </c>
      <c r="H948" s="208">
        <v>25924</v>
      </c>
      <c r="I948" s="208">
        <v>28557</v>
      </c>
      <c r="J948" s="2"/>
    </row>
    <row r="949" spans="1:10" ht="11.25" customHeight="1">
      <c r="A949" s="2">
        <v>100770</v>
      </c>
      <c r="B949" s="2" t="s">
        <v>1168</v>
      </c>
      <c r="C949" s="2">
        <v>2010</v>
      </c>
      <c r="D949" s="2" t="s">
        <v>224</v>
      </c>
      <c r="E949" s="207">
        <v>40543</v>
      </c>
      <c r="F949" s="2">
        <v>266</v>
      </c>
      <c r="G949" s="2">
        <v>107</v>
      </c>
      <c r="H949" s="208">
        <v>50606</v>
      </c>
      <c r="I949" s="208">
        <v>69830</v>
      </c>
      <c r="J949" s="2"/>
    </row>
    <row r="950" spans="1:10" ht="11.25" customHeight="1">
      <c r="A950" s="2">
        <v>126947</v>
      </c>
      <c r="B950" s="2" t="s">
        <v>1169</v>
      </c>
      <c r="C950" s="2">
        <v>2010</v>
      </c>
      <c r="D950" s="2" t="s">
        <v>224</v>
      </c>
      <c r="E950" s="207">
        <v>40543</v>
      </c>
      <c r="F950" s="2">
        <v>19</v>
      </c>
      <c r="G950" s="2">
        <v>17</v>
      </c>
      <c r="H950" s="208">
        <v>2586</v>
      </c>
      <c r="I950" s="208">
        <v>2586</v>
      </c>
      <c r="J950" s="2"/>
    </row>
    <row r="951" spans="1:10" ht="11.25" customHeight="1">
      <c r="A951" s="2">
        <v>104157</v>
      </c>
      <c r="B951" s="2" t="s">
        <v>1170</v>
      </c>
      <c r="C951" s="2">
        <v>2010</v>
      </c>
      <c r="D951" s="2" t="s">
        <v>224</v>
      </c>
      <c r="E951" s="207">
        <v>40543</v>
      </c>
      <c r="F951" s="208">
        <v>1658</v>
      </c>
      <c r="H951" s="208">
        <v>597696</v>
      </c>
      <c r="I951" s="208">
        <v>597696</v>
      </c>
      <c r="J951" s="2"/>
    </row>
    <row r="952" spans="1:10" ht="11.25" customHeight="1">
      <c r="A952" s="2">
        <v>100092</v>
      </c>
      <c r="B952" s="2" t="s">
        <v>1171</v>
      </c>
      <c r="C952" s="2">
        <v>2010</v>
      </c>
      <c r="D952" s="2" t="s">
        <v>224</v>
      </c>
      <c r="E952" s="207">
        <v>40724</v>
      </c>
      <c r="H952" s="208">
        <v>57221</v>
      </c>
      <c r="J952" s="2"/>
    </row>
    <row r="953" spans="1:10" ht="11.25" customHeight="1">
      <c r="A953" s="2">
        <v>114037</v>
      </c>
      <c r="B953" s="2" t="s">
        <v>1172</v>
      </c>
      <c r="C953" s="2">
        <v>2010</v>
      </c>
      <c r="D953" s="2" t="s">
        <v>224</v>
      </c>
      <c r="E953" s="207">
        <v>40543</v>
      </c>
      <c r="H953" s="208">
        <v>1926410</v>
      </c>
      <c r="I953" s="208">
        <v>1926410</v>
      </c>
      <c r="J953" s="2"/>
    </row>
    <row r="954" spans="1:10" ht="11.25" customHeight="1">
      <c r="A954" s="2">
        <v>100015</v>
      </c>
      <c r="B954" s="2" t="s">
        <v>1173</v>
      </c>
      <c r="C954" s="2">
        <v>2010</v>
      </c>
      <c r="D954" s="2" t="s">
        <v>224</v>
      </c>
      <c r="E954" s="207">
        <v>40633</v>
      </c>
      <c r="F954" s="2">
        <v>57</v>
      </c>
      <c r="G954" s="2">
        <v>17</v>
      </c>
      <c r="H954" s="208">
        <v>8261</v>
      </c>
      <c r="I954" s="208">
        <v>8261</v>
      </c>
      <c r="J954" s="2"/>
    </row>
    <row r="955" spans="1:10" ht="11.25" customHeight="1">
      <c r="A955" s="2">
        <v>100044</v>
      </c>
      <c r="B955" s="2" t="s">
        <v>1174</v>
      </c>
      <c r="C955" s="2">
        <v>2010</v>
      </c>
      <c r="D955" s="2" t="s">
        <v>224</v>
      </c>
      <c r="E955" s="207">
        <v>40633</v>
      </c>
      <c r="F955" s="2">
        <v>124</v>
      </c>
      <c r="G955" s="2">
        <v>74</v>
      </c>
      <c r="H955" s="208">
        <v>23312</v>
      </c>
      <c r="I955" s="208">
        <v>23312</v>
      </c>
      <c r="J955" s="2"/>
    </row>
    <row r="956" spans="1:10" ht="11.25" customHeight="1">
      <c r="A956" s="2">
        <v>120105</v>
      </c>
      <c r="B956" s="2" t="s">
        <v>1175</v>
      </c>
      <c r="C956" s="2">
        <v>2010</v>
      </c>
      <c r="D956" s="2" t="s">
        <v>224</v>
      </c>
      <c r="E956" s="207">
        <v>40543</v>
      </c>
      <c r="F956" s="2">
        <v>215</v>
      </c>
      <c r="G956" s="2">
        <v>92</v>
      </c>
      <c r="H956" s="208">
        <v>8761</v>
      </c>
      <c r="I956" s="208">
        <v>8783</v>
      </c>
      <c r="J956" s="2"/>
    </row>
    <row r="957" spans="1:10" ht="11.25" customHeight="1">
      <c r="A957" s="2">
        <v>101067</v>
      </c>
      <c r="B957" s="2" t="s">
        <v>1176</v>
      </c>
      <c r="C957" s="2">
        <v>2010</v>
      </c>
      <c r="D957" s="2" t="s">
        <v>224</v>
      </c>
      <c r="E957" s="207">
        <v>40543</v>
      </c>
      <c r="F957" s="2">
        <v>140</v>
      </c>
      <c r="G957" s="2">
        <v>59</v>
      </c>
      <c r="H957" s="208">
        <v>11002</v>
      </c>
      <c r="I957" s="208">
        <v>11002</v>
      </c>
      <c r="J957" s="2"/>
    </row>
    <row r="958" spans="1:10" ht="11.25" customHeight="1">
      <c r="A958" s="2">
        <v>100822</v>
      </c>
      <c r="B958" s="2" t="s">
        <v>1177</v>
      </c>
      <c r="C958" s="2">
        <v>2010</v>
      </c>
      <c r="D958" s="2" t="s">
        <v>224</v>
      </c>
      <c r="E958" s="207">
        <v>40633</v>
      </c>
      <c r="H958" s="208">
        <v>59936</v>
      </c>
      <c r="I958" s="208">
        <v>59936</v>
      </c>
      <c r="J958" s="2"/>
    </row>
    <row r="959" spans="1:10" ht="11.25" customHeight="1">
      <c r="A959" s="2">
        <v>101868</v>
      </c>
      <c r="B959" s="2" t="s">
        <v>1178</v>
      </c>
      <c r="C959" s="2">
        <v>2010</v>
      </c>
      <c r="D959" s="2" t="s">
        <v>224</v>
      </c>
      <c r="E959" s="207">
        <v>40543</v>
      </c>
      <c r="F959" s="2">
        <v>96</v>
      </c>
      <c r="G959" s="2">
        <v>2</v>
      </c>
      <c r="H959" s="208">
        <v>11105</v>
      </c>
      <c r="I959" s="208">
        <v>11105</v>
      </c>
      <c r="J959" s="2"/>
    </row>
    <row r="960" spans="1:10" ht="11.25" customHeight="1">
      <c r="A960" s="2">
        <v>104230</v>
      </c>
      <c r="B960" s="2" t="s">
        <v>1179</v>
      </c>
      <c r="C960" s="2">
        <v>2010</v>
      </c>
      <c r="D960" s="2" t="s">
        <v>224</v>
      </c>
      <c r="E960" s="207">
        <v>40543</v>
      </c>
      <c r="F960" s="2">
        <v>395</v>
      </c>
      <c r="G960" s="2">
        <v>167</v>
      </c>
      <c r="H960" s="208">
        <v>44859</v>
      </c>
      <c r="I960" s="208">
        <v>44859</v>
      </c>
      <c r="J960" s="2"/>
    </row>
    <row r="961" spans="1:10" ht="11.25" customHeight="1">
      <c r="A961" s="2">
        <v>104229</v>
      </c>
      <c r="B961" s="2" t="s">
        <v>1180</v>
      </c>
      <c r="C961" s="2">
        <v>2010</v>
      </c>
      <c r="D961" s="2" t="s">
        <v>224</v>
      </c>
      <c r="E961" s="207">
        <v>40543</v>
      </c>
      <c r="F961" s="2">
        <v>65</v>
      </c>
      <c r="G961" s="2">
        <v>1</v>
      </c>
      <c r="H961" s="208">
        <v>1540</v>
      </c>
      <c r="I961" s="208">
        <v>2624</v>
      </c>
      <c r="J961" s="2"/>
    </row>
    <row r="962" spans="1:10" ht="11.25" customHeight="1">
      <c r="A962" s="2">
        <v>100850</v>
      </c>
      <c r="B962" s="2" t="s">
        <v>1181</v>
      </c>
      <c r="C962" s="2">
        <v>2010</v>
      </c>
      <c r="D962" s="2" t="s">
        <v>224</v>
      </c>
      <c r="E962" s="207">
        <v>40543</v>
      </c>
      <c r="H962" s="208">
        <v>12038</v>
      </c>
      <c r="J962" s="2"/>
    </row>
    <row r="963" spans="1:10" ht="11.25" customHeight="1">
      <c r="A963" s="2">
        <v>102006</v>
      </c>
      <c r="B963" s="2" t="s">
        <v>1182</v>
      </c>
      <c r="C963" s="2">
        <v>2010</v>
      </c>
      <c r="D963" s="2" t="s">
        <v>224</v>
      </c>
      <c r="E963" s="207">
        <v>40543</v>
      </c>
      <c r="F963" s="2">
        <v>201</v>
      </c>
      <c r="G963" s="2">
        <v>16</v>
      </c>
      <c r="H963" s="208">
        <v>24302</v>
      </c>
      <c r="I963" s="208">
        <v>24302</v>
      </c>
      <c r="J963" s="2"/>
    </row>
    <row r="964" spans="1:10" ht="11.25" customHeight="1">
      <c r="A964" s="2">
        <v>100460</v>
      </c>
      <c r="B964" s="2" t="s">
        <v>1183</v>
      </c>
      <c r="C964" s="2">
        <v>2010</v>
      </c>
      <c r="D964" s="2" t="s">
        <v>224</v>
      </c>
      <c r="E964" s="207">
        <v>40543</v>
      </c>
      <c r="F964" s="2">
        <v>133</v>
      </c>
      <c r="G964" s="2">
        <v>37</v>
      </c>
      <c r="H964" s="208">
        <v>18887</v>
      </c>
      <c r="I964" s="208">
        <v>18887</v>
      </c>
      <c r="J964" s="2"/>
    </row>
    <row r="965" spans="1:10" ht="11.25" customHeight="1">
      <c r="A965" s="2">
        <v>104134</v>
      </c>
      <c r="B965" s="2" t="s">
        <v>1184</v>
      </c>
      <c r="C965" s="2">
        <v>2010</v>
      </c>
      <c r="D965" s="2" t="s">
        <v>224</v>
      </c>
      <c r="E965" s="207">
        <v>40724</v>
      </c>
      <c r="F965" s="2">
        <v>216</v>
      </c>
      <c r="G965" s="2">
        <v>108</v>
      </c>
      <c r="H965" s="208">
        <v>19388</v>
      </c>
      <c r="I965" s="208">
        <v>19388</v>
      </c>
      <c r="J965" s="2"/>
    </row>
    <row r="966" spans="1:10" ht="11.25" customHeight="1">
      <c r="A966" s="2">
        <v>100338</v>
      </c>
      <c r="B966" s="2" t="s">
        <v>1185</v>
      </c>
      <c r="C966" s="2">
        <v>2010</v>
      </c>
      <c r="D966" s="2" t="s">
        <v>224</v>
      </c>
      <c r="E966" s="207">
        <v>40543</v>
      </c>
      <c r="F966" s="208">
        <v>1005</v>
      </c>
      <c r="G966" s="2">
        <v>274</v>
      </c>
      <c r="H966" s="208">
        <v>87245</v>
      </c>
      <c r="I966" s="208">
        <v>87245</v>
      </c>
      <c r="J966" s="2"/>
    </row>
    <row r="967" spans="1:10" ht="11.25" customHeight="1">
      <c r="A967" s="2">
        <v>100433</v>
      </c>
      <c r="B967" s="2" t="s">
        <v>1186</v>
      </c>
      <c r="C967" s="2">
        <v>2010</v>
      </c>
      <c r="D967" s="2" t="s">
        <v>224</v>
      </c>
      <c r="E967" s="207">
        <v>40724</v>
      </c>
      <c r="F967" s="208">
        <v>1489</v>
      </c>
      <c r="G967" s="2">
        <v>847</v>
      </c>
      <c r="H967" s="208">
        <v>261898</v>
      </c>
      <c r="I967" s="208">
        <v>261898</v>
      </c>
      <c r="J967" s="2"/>
    </row>
    <row r="968" spans="1:10" ht="11.25" customHeight="1">
      <c r="A968" s="2">
        <v>102946</v>
      </c>
      <c r="B968" s="2" t="s">
        <v>1187</v>
      </c>
      <c r="C968" s="2">
        <v>2010</v>
      </c>
      <c r="D968" s="2" t="s">
        <v>224</v>
      </c>
      <c r="E968" s="207">
        <v>40543</v>
      </c>
      <c r="F968" s="2">
        <v>258</v>
      </c>
      <c r="G968" s="2">
        <v>195</v>
      </c>
      <c r="H968" s="208">
        <v>95612</v>
      </c>
      <c r="I968" s="208">
        <v>95612</v>
      </c>
      <c r="J968" s="2"/>
    </row>
    <row r="969" spans="1:10" ht="11.25" customHeight="1">
      <c r="A969" s="2">
        <v>102879</v>
      </c>
      <c r="B969" s="2" t="s">
        <v>1188</v>
      </c>
      <c r="C969" s="2">
        <v>2010</v>
      </c>
      <c r="D969" s="2" t="s">
        <v>224</v>
      </c>
      <c r="E969" s="207">
        <v>40543</v>
      </c>
      <c r="F969" s="2">
        <v>12</v>
      </c>
      <c r="G969" s="2">
        <v>12</v>
      </c>
      <c r="H969" s="208">
        <v>1148</v>
      </c>
      <c r="I969" s="208">
        <v>1148</v>
      </c>
      <c r="J969" s="2"/>
    </row>
    <row r="970" spans="1:10" ht="11.25" customHeight="1">
      <c r="A970" s="2">
        <v>102095</v>
      </c>
      <c r="B970" s="2" t="s">
        <v>1189</v>
      </c>
      <c r="C970" s="2">
        <v>2010</v>
      </c>
      <c r="D970" s="2" t="s">
        <v>224</v>
      </c>
      <c r="E970" s="207">
        <v>40543</v>
      </c>
      <c r="F970" s="2">
        <v>26</v>
      </c>
      <c r="G970" s="2">
        <v>12</v>
      </c>
      <c r="H970" s="2">
        <v>769</v>
      </c>
      <c r="I970" s="2">
        <v>769</v>
      </c>
      <c r="J970" s="2"/>
    </row>
    <row r="971" spans="1:10" ht="11.25" customHeight="1">
      <c r="A971" s="2">
        <v>102226</v>
      </c>
      <c r="B971" s="2" t="s">
        <v>1190</v>
      </c>
      <c r="C971" s="2">
        <v>2010</v>
      </c>
      <c r="D971" s="2" t="s">
        <v>224</v>
      </c>
      <c r="E971" s="207">
        <v>40543</v>
      </c>
      <c r="F971" s="2">
        <v>113</v>
      </c>
      <c r="G971" s="2">
        <v>32</v>
      </c>
      <c r="H971" s="208">
        <v>1850</v>
      </c>
      <c r="I971" s="208">
        <v>1850</v>
      </c>
      <c r="J971" s="2"/>
    </row>
    <row r="972" spans="1:10" ht="11.25" customHeight="1">
      <c r="A972" s="2">
        <v>115495</v>
      </c>
      <c r="B972" s="2" t="s">
        <v>1191</v>
      </c>
      <c r="C972" s="2">
        <v>2010</v>
      </c>
      <c r="D972" s="2" t="s">
        <v>224</v>
      </c>
      <c r="E972" s="207">
        <v>40543</v>
      </c>
      <c r="F972" s="2">
        <v>64</v>
      </c>
      <c r="G972" s="2">
        <v>32</v>
      </c>
      <c r="H972" s="208">
        <v>8578</v>
      </c>
      <c r="I972" s="208">
        <v>8578</v>
      </c>
      <c r="J972" s="2"/>
    </row>
    <row r="973" spans="1:10" ht="11.25" customHeight="1">
      <c r="A973" s="2">
        <v>101269</v>
      </c>
      <c r="B973" s="2" t="s">
        <v>1192</v>
      </c>
      <c r="C973" s="2">
        <v>2010</v>
      </c>
      <c r="D973" s="2" t="s">
        <v>224</v>
      </c>
      <c r="E973" s="207">
        <v>40543</v>
      </c>
      <c r="F973" s="2">
        <v>153</v>
      </c>
      <c r="G973" s="2">
        <v>82</v>
      </c>
      <c r="H973" s="208">
        <v>1213</v>
      </c>
      <c r="I973" s="208">
        <v>1213</v>
      </c>
      <c r="J973" s="2"/>
    </row>
    <row r="974" spans="1:10" ht="11.25" customHeight="1">
      <c r="A974" s="2">
        <v>102862</v>
      </c>
      <c r="B974" s="2" t="s">
        <v>1193</v>
      </c>
      <c r="C974" s="2">
        <v>2010</v>
      </c>
      <c r="D974" s="2" t="s">
        <v>224</v>
      </c>
      <c r="E974" s="207">
        <v>40543</v>
      </c>
      <c r="F974" s="2">
        <v>14</v>
      </c>
      <c r="G974" s="2">
        <v>5</v>
      </c>
      <c r="H974" s="208">
        <v>1018</v>
      </c>
      <c r="I974" s="208">
        <v>1018</v>
      </c>
      <c r="J974" s="2"/>
    </row>
    <row r="975" spans="1:10" ht="11.25" customHeight="1">
      <c r="A975" s="2">
        <v>133076</v>
      </c>
      <c r="B975" s="2" t="s">
        <v>1194</v>
      </c>
      <c r="C975" s="2">
        <v>2010</v>
      </c>
      <c r="D975" s="2" t="s">
        <v>224</v>
      </c>
      <c r="E975" s="207">
        <v>40543</v>
      </c>
      <c r="F975" s="2">
        <v>20</v>
      </c>
      <c r="G975" s="2">
        <v>10</v>
      </c>
      <c r="H975" s="2">
        <v>388</v>
      </c>
      <c r="I975" s="2">
        <v>578</v>
      </c>
      <c r="J975" s="2"/>
    </row>
    <row r="976" spans="1:10" ht="11.25" customHeight="1">
      <c r="A976" s="2">
        <v>102435</v>
      </c>
      <c r="B976" s="2" t="s">
        <v>1195</v>
      </c>
      <c r="C976" s="2">
        <v>2010</v>
      </c>
      <c r="D976" s="2" t="s">
        <v>224</v>
      </c>
      <c r="E976" s="207">
        <v>40543</v>
      </c>
      <c r="F976" s="2">
        <v>49</v>
      </c>
      <c r="G976" s="2">
        <v>16</v>
      </c>
      <c r="H976" s="208">
        <v>2642</v>
      </c>
      <c r="I976" s="208">
        <v>2642</v>
      </c>
      <c r="J976" s="2"/>
    </row>
    <row r="977" spans="1:10" ht="11.25" customHeight="1">
      <c r="A977" s="2">
        <v>100012</v>
      </c>
      <c r="B977" s="2" t="s">
        <v>1196</v>
      </c>
      <c r="C977" s="2">
        <v>2010</v>
      </c>
      <c r="D977" s="2" t="s">
        <v>224</v>
      </c>
      <c r="E977" s="207">
        <v>40633</v>
      </c>
      <c r="F977" s="2">
        <v>495</v>
      </c>
      <c r="G977" s="2">
        <v>266</v>
      </c>
      <c r="H977" s="208">
        <v>129189</v>
      </c>
      <c r="I977" s="208">
        <v>129189</v>
      </c>
      <c r="J977" s="2"/>
    </row>
    <row r="978" spans="1:10" ht="11.25" customHeight="1">
      <c r="A978" s="2">
        <v>100094</v>
      </c>
      <c r="B978" s="2" t="s">
        <v>1197</v>
      </c>
      <c r="C978" s="2">
        <v>2010</v>
      </c>
      <c r="D978" s="2" t="s">
        <v>224</v>
      </c>
      <c r="E978" s="207">
        <v>40724</v>
      </c>
      <c r="F978" s="2">
        <v>752</v>
      </c>
      <c r="G978" s="2">
        <v>63</v>
      </c>
      <c r="H978" s="208">
        <v>95481</v>
      </c>
      <c r="I978" s="208">
        <v>95481</v>
      </c>
      <c r="J978" s="2"/>
    </row>
    <row r="979" spans="1:10" ht="11.25" customHeight="1">
      <c r="A979" s="2">
        <v>104011</v>
      </c>
      <c r="B979" s="2" t="s">
        <v>1198</v>
      </c>
      <c r="C979" s="2">
        <v>2010</v>
      </c>
      <c r="D979" s="2" t="s">
        <v>224</v>
      </c>
      <c r="E979" s="207">
        <v>40633</v>
      </c>
      <c r="F979" s="2">
        <v>41</v>
      </c>
      <c r="G979" s="2">
        <v>14</v>
      </c>
      <c r="H979" s="208">
        <v>4729</v>
      </c>
      <c r="I979" s="208">
        <v>4729</v>
      </c>
      <c r="J979" s="2"/>
    </row>
    <row r="980" spans="1:10" ht="11.25" customHeight="1">
      <c r="A980" s="2">
        <v>102656</v>
      </c>
      <c r="B980" s="2" t="s">
        <v>1199</v>
      </c>
      <c r="C980" s="2">
        <v>2010</v>
      </c>
      <c r="D980" s="2" t="s">
        <v>224</v>
      </c>
      <c r="E980" s="207">
        <v>40543</v>
      </c>
      <c r="F980" s="2">
        <v>15</v>
      </c>
      <c r="G980" s="2">
        <v>6</v>
      </c>
      <c r="H980" s="2">
        <v>518</v>
      </c>
      <c r="I980" s="2">
        <v>518</v>
      </c>
      <c r="J980" s="2"/>
    </row>
    <row r="981" spans="1:10" ht="11.25" customHeight="1">
      <c r="A981" s="2">
        <v>101040</v>
      </c>
      <c r="B981" s="2" t="s">
        <v>1200</v>
      </c>
      <c r="C981" s="2">
        <v>2010</v>
      </c>
      <c r="D981" s="2" t="s">
        <v>224</v>
      </c>
      <c r="E981" s="207">
        <v>40543</v>
      </c>
      <c r="F981" s="2">
        <v>37</v>
      </c>
      <c r="G981" s="2">
        <v>24</v>
      </c>
      <c r="H981" s="208">
        <v>2859</v>
      </c>
      <c r="I981" s="208">
        <v>2859</v>
      </c>
      <c r="J981" s="2"/>
    </row>
    <row r="982" spans="1:10" ht="11.25" customHeight="1">
      <c r="A982" s="2">
        <v>100517</v>
      </c>
      <c r="B982" s="2" t="s">
        <v>1201</v>
      </c>
      <c r="C982" s="2">
        <v>2010</v>
      </c>
      <c r="D982" s="2" t="s">
        <v>224</v>
      </c>
      <c r="E982" s="207">
        <v>40543</v>
      </c>
      <c r="F982" s="2">
        <v>8</v>
      </c>
      <c r="G982" s="2">
        <v>4</v>
      </c>
      <c r="H982" s="2">
        <v>194</v>
      </c>
      <c r="I982" s="2">
        <v>288</v>
      </c>
      <c r="J982" s="2"/>
    </row>
    <row r="983" spans="1:10" ht="11.25" customHeight="1">
      <c r="A983" s="2">
        <v>114758</v>
      </c>
      <c r="B983" s="2" t="s">
        <v>1202</v>
      </c>
      <c r="C983" s="2">
        <v>2010</v>
      </c>
      <c r="D983" s="2" t="s">
        <v>224</v>
      </c>
      <c r="E983" s="207">
        <v>40633</v>
      </c>
      <c r="F983" s="2">
        <v>7</v>
      </c>
      <c r="G983" s="2">
        <v>0</v>
      </c>
      <c r="H983" s="2">
        <v>41</v>
      </c>
      <c r="I983" s="2">
        <v>41</v>
      </c>
      <c r="J983" s="2"/>
    </row>
    <row r="984" spans="1:10" ht="11.25" customHeight="1">
      <c r="A984" s="2">
        <v>129673</v>
      </c>
      <c r="B984" s="2" t="s">
        <v>1203</v>
      </c>
      <c r="C984" s="2">
        <v>2010</v>
      </c>
      <c r="D984" s="2" t="s">
        <v>224</v>
      </c>
      <c r="E984" s="207">
        <v>40633</v>
      </c>
      <c r="F984" s="2">
        <v>69</v>
      </c>
      <c r="G984" s="2">
        <v>27</v>
      </c>
      <c r="H984" s="208">
        <v>12203</v>
      </c>
      <c r="I984" s="208">
        <v>12203</v>
      </c>
      <c r="J984" s="2"/>
    </row>
    <row r="985" spans="1:10" ht="11.25" customHeight="1">
      <c r="A985" s="2">
        <v>132151</v>
      </c>
      <c r="B985" s="2" t="s">
        <v>1204</v>
      </c>
      <c r="C985" s="2">
        <v>2010</v>
      </c>
      <c r="D985" s="2" t="s">
        <v>224</v>
      </c>
      <c r="E985" s="207">
        <v>40543</v>
      </c>
      <c r="F985" s="2">
        <v>6</v>
      </c>
      <c r="G985" s="2">
        <v>2</v>
      </c>
      <c r="H985" s="2">
        <v>768</v>
      </c>
      <c r="I985" s="2">
        <v>768</v>
      </c>
      <c r="J985" s="2"/>
    </row>
    <row r="986" spans="1:10" ht="11.25" customHeight="1">
      <c r="A986" s="2">
        <v>100123</v>
      </c>
      <c r="B986" s="2" t="s">
        <v>1205</v>
      </c>
      <c r="C986" s="2">
        <v>2010</v>
      </c>
      <c r="D986" s="2" t="s">
        <v>224</v>
      </c>
      <c r="E986" s="207">
        <v>40724</v>
      </c>
      <c r="F986" s="208">
        <v>1150</v>
      </c>
      <c r="G986" s="2">
        <v>735</v>
      </c>
      <c r="H986" s="208">
        <v>141062</v>
      </c>
      <c r="I986" s="208">
        <v>190106</v>
      </c>
      <c r="J986" s="2"/>
    </row>
    <row r="987" spans="1:10" ht="11.25" customHeight="1">
      <c r="A987" s="2">
        <v>100858</v>
      </c>
      <c r="B987" s="2" t="s">
        <v>1206</v>
      </c>
      <c r="C987" s="2">
        <v>2010</v>
      </c>
      <c r="D987" s="2" t="s">
        <v>224</v>
      </c>
      <c r="E987" s="207">
        <v>40543</v>
      </c>
      <c r="F987" s="2">
        <v>242</v>
      </c>
      <c r="G987" s="2">
        <v>139</v>
      </c>
      <c r="H987" s="208">
        <v>33770</v>
      </c>
      <c r="I987" s="208">
        <v>33770</v>
      </c>
      <c r="J987" s="2"/>
    </row>
    <row r="988" spans="1:10" ht="11.25" customHeight="1">
      <c r="A988" s="2">
        <v>128020</v>
      </c>
      <c r="B988" s="2" t="s">
        <v>1207</v>
      </c>
      <c r="C988" s="2">
        <v>2010</v>
      </c>
      <c r="D988" s="2" t="s">
        <v>224</v>
      </c>
      <c r="E988" s="207">
        <v>40543</v>
      </c>
      <c r="F988" s="208">
        <v>1982</v>
      </c>
      <c r="G988" s="2">
        <v>506</v>
      </c>
      <c r="H988" s="208">
        <v>756695</v>
      </c>
      <c r="I988" s="208">
        <v>756695</v>
      </c>
      <c r="J988" s="2"/>
    </row>
    <row r="989" spans="1:10" ht="11.25" customHeight="1">
      <c r="A989" s="2">
        <v>132154</v>
      </c>
      <c r="B989" s="2" t="s">
        <v>1208</v>
      </c>
      <c r="C989" s="2">
        <v>2010</v>
      </c>
      <c r="D989" s="2" t="s">
        <v>224</v>
      </c>
      <c r="E989" s="207">
        <v>40375</v>
      </c>
      <c r="F989" s="2">
        <v>31</v>
      </c>
      <c r="G989" s="2">
        <v>22</v>
      </c>
      <c r="H989" s="208">
        <v>2763</v>
      </c>
      <c r="I989" s="208">
        <v>6631</v>
      </c>
      <c r="J989" s="2"/>
    </row>
    <row r="990" spans="1:10" ht="11.25" customHeight="1">
      <c r="A990" s="2">
        <v>101895</v>
      </c>
      <c r="B990" s="2" t="s">
        <v>1209</v>
      </c>
      <c r="C990" s="2">
        <v>2010</v>
      </c>
      <c r="D990" s="2" t="s">
        <v>224</v>
      </c>
      <c r="E990" s="207">
        <v>40543</v>
      </c>
      <c r="F990" s="2">
        <v>88</v>
      </c>
      <c r="G990" s="2">
        <v>33</v>
      </c>
      <c r="H990" s="208">
        <v>3258</v>
      </c>
      <c r="I990" s="208">
        <v>3486</v>
      </c>
      <c r="J990" s="2"/>
    </row>
    <row r="991" spans="1:10" ht="11.25" customHeight="1">
      <c r="A991" s="2">
        <v>101249</v>
      </c>
      <c r="B991" s="2" t="s">
        <v>1210</v>
      </c>
      <c r="C991" s="2">
        <v>2010</v>
      </c>
      <c r="D991" s="2" t="s">
        <v>224</v>
      </c>
      <c r="E991" s="207">
        <v>40451</v>
      </c>
      <c r="F991" s="2">
        <v>48</v>
      </c>
      <c r="G991" s="2">
        <v>16</v>
      </c>
      <c r="H991" s="208">
        <v>5510</v>
      </c>
      <c r="I991" s="208">
        <v>5510</v>
      </c>
      <c r="J991" s="2"/>
    </row>
    <row r="992" spans="1:10" ht="11.25" customHeight="1">
      <c r="A992" s="2">
        <v>101070</v>
      </c>
      <c r="B992" s="2" t="s">
        <v>1211</v>
      </c>
      <c r="C992" s="2">
        <v>2010</v>
      </c>
      <c r="D992" s="2" t="s">
        <v>224</v>
      </c>
      <c r="E992" s="207">
        <v>40633</v>
      </c>
      <c r="H992" s="208">
        <v>72722</v>
      </c>
      <c r="I992" s="208">
        <v>72722</v>
      </c>
      <c r="J992" s="2"/>
    </row>
    <row r="993" spans="1:10" ht="11.25" customHeight="1">
      <c r="A993" s="2">
        <v>100393</v>
      </c>
      <c r="B993" s="2" t="s">
        <v>1212</v>
      </c>
      <c r="C993" s="2">
        <v>2010</v>
      </c>
      <c r="D993" s="2" t="s">
        <v>224</v>
      </c>
      <c r="E993" s="207">
        <v>40543</v>
      </c>
      <c r="F993" s="2">
        <v>11</v>
      </c>
      <c r="G993" s="2">
        <v>4</v>
      </c>
      <c r="H993" s="2">
        <v>487</v>
      </c>
      <c r="I993" s="2">
        <v>487</v>
      </c>
      <c r="J993" s="2"/>
    </row>
    <row r="994" spans="1:10" ht="11.25" customHeight="1">
      <c r="A994" s="2">
        <v>100626</v>
      </c>
      <c r="B994" s="2" t="s">
        <v>1213</v>
      </c>
      <c r="C994" s="2">
        <v>2010</v>
      </c>
      <c r="D994" s="2" t="s">
        <v>224</v>
      </c>
      <c r="E994" s="207">
        <v>40724</v>
      </c>
      <c r="H994" s="208">
        <v>30675</v>
      </c>
      <c r="J994" s="2"/>
    </row>
    <row r="995" spans="1:10" ht="11.25" customHeight="1">
      <c r="A995" s="2">
        <v>114744</v>
      </c>
      <c r="B995" s="2" t="s">
        <v>1214</v>
      </c>
      <c r="C995" s="2">
        <v>2010</v>
      </c>
      <c r="D995" s="2" t="s">
        <v>224</v>
      </c>
      <c r="E995" s="207">
        <v>40633</v>
      </c>
      <c r="F995" s="2">
        <v>804</v>
      </c>
      <c r="G995" s="2">
        <v>600</v>
      </c>
      <c r="H995" s="208">
        <v>134470</v>
      </c>
      <c r="I995" s="208">
        <v>134470</v>
      </c>
      <c r="J995" s="2"/>
    </row>
    <row r="996" spans="1:10" ht="11.25" customHeight="1">
      <c r="A996" s="2">
        <v>102326</v>
      </c>
      <c r="B996" s="2" t="s">
        <v>1215</v>
      </c>
      <c r="C996" s="2">
        <v>2010</v>
      </c>
      <c r="D996" s="2" t="s">
        <v>224</v>
      </c>
      <c r="E996" s="207">
        <v>40633</v>
      </c>
      <c r="F996" s="2">
        <v>887</v>
      </c>
      <c r="G996" s="2">
        <v>545</v>
      </c>
      <c r="H996" s="208">
        <v>250631</v>
      </c>
      <c r="I996" s="208">
        <v>276537</v>
      </c>
      <c r="J996" s="2"/>
    </row>
    <row r="997" spans="1:10" ht="11.25" customHeight="1">
      <c r="A997" s="2">
        <v>104409</v>
      </c>
      <c r="B997" s="2" t="s">
        <v>1216</v>
      </c>
      <c r="C997" s="2">
        <v>2010</v>
      </c>
      <c r="D997" s="2" t="s">
        <v>224</v>
      </c>
      <c r="E997" s="207">
        <v>40633</v>
      </c>
      <c r="F997" s="2">
        <v>101</v>
      </c>
      <c r="G997" s="2">
        <v>62</v>
      </c>
      <c r="H997" s="208">
        <v>16270</v>
      </c>
      <c r="I997" s="208">
        <v>16270</v>
      </c>
      <c r="J997" s="2"/>
    </row>
    <row r="998" spans="1:10" ht="11.25" customHeight="1">
      <c r="A998" s="2">
        <v>102041</v>
      </c>
      <c r="B998" s="2" t="s">
        <v>1217</v>
      </c>
      <c r="C998" s="2">
        <v>2010</v>
      </c>
      <c r="D998" s="2" t="s">
        <v>224</v>
      </c>
      <c r="E998" s="207">
        <v>40724</v>
      </c>
      <c r="F998" s="2">
        <v>718</v>
      </c>
      <c r="G998" s="2">
        <v>401</v>
      </c>
      <c r="H998" s="208">
        <v>104189</v>
      </c>
      <c r="I998" s="208">
        <v>104189</v>
      </c>
      <c r="J998" s="2"/>
    </row>
    <row r="999" spans="1:10" ht="11.25" customHeight="1">
      <c r="A999" s="2">
        <v>102627</v>
      </c>
      <c r="B999" s="2" t="s">
        <v>1218</v>
      </c>
      <c r="C999" s="2">
        <v>2010</v>
      </c>
      <c r="D999" s="2" t="s">
        <v>224</v>
      </c>
      <c r="E999" s="207">
        <v>40633</v>
      </c>
      <c r="F999" s="2">
        <v>259</v>
      </c>
      <c r="G999" s="2">
        <v>144</v>
      </c>
      <c r="H999" s="208">
        <v>47549</v>
      </c>
      <c r="I999" s="208">
        <v>47549</v>
      </c>
      <c r="J999" s="2"/>
    </row>
    <row r="1000" spans="1:10" ht="11.25" customHeight="1">
      <c r="A1000" s="2">
        <v>103701</v>
      </c>
      <c r="B1000" s="2" t="s">
        <v>1219</v>
      </c>
      <c r="C1000" s="2">
        <v>2010</v>
      </c>
      <c r="D1000" s="2" t="s">
        <v>224</v>
      </c>
      <c r="E1000" s="207">
        <v>40633</v>
      </c>
      <c r="F1000" s="2">
        <v>37</v>
      </c>
      <c r="G1000" s="2">
        <v>19</v>
      </c>
      <c r="H1000" s="208">
        <v>7375</v>
      </c>
      <c r="I1000" s="208">
        <v>7845</v>
      </c>
      <c r="J1000" s="2"/>
    </row>
    <row r="1001" spans="1:10" ht="11.25" customHeight="1">
      <c r="A1001" s="2">
        <v>100031</v>
      </c>
      <c r="B1001" s="2" t="s">
        <v>1220</v>
      </c>
      <c r="C1001" s="2">
        <v>2010</v>
      </c>
      <c r="D1001" s="2" t="s">
        <v>224</v>
      </c>
      <c r="E1001" s="207">
        <v>40633</v>
      </c>
      <c r="F1001" s="2">
        <v>132</v>
      </c>
      <c r="G1001" s="2">
        <v>79</v>
      </c>
      <c r="H1001" s="208">
        <v>126750</v>
      </c>
      <c r="I1001" s="208">
        <v>126750</v>
      </c>
      <c r="J1001" s="2"/>
    </row>
    <row r="1002" spans="1:10" ht="11.25" customHeight="1">
      <c r="A1002" s="2">
        <v>101714</v>
      </c>
      <c r="B1002" s="2" t="s">
        <v>1221</v>
      </c>
      <c r="C1002" s="2">
        <v>2010</v>
      </c>
      <c r="D1002" s="2" t="s">
        <v>224</v>
      </c>
      <c r="E1002" s="207">
        <v>40543</v>
      </c>
      <c r="F1002" s="2">
        <v>96</v>
      </c>
      <c r="G1002" s="2">
        <v>42</v>
      </c>
      <c r="H1002" s="208">
        <v>9049</v>
      </c>
      <c r="I1002" s="208">
        <v>9049</v>
      </c>
      <c r="J1002" s="2"/>
    </row>
    <row r="1003" spans="1:10" ht="11.25" customHeight="1">
      <c r="A1003" s="2">
        <v>102203</v>
      </c>
      <c r="B1003" s="2" t="s">
        <v>1222</v>
      </c>
      <c r="C1003" s="2">
        <v>2010</v>
      </c>
      <c r="D1003" s="2" t="s">
        <v>224</v>
      </c>
      <c r="E1003" s="207">
        <v>40633</v>
      </c>
      <c r="F1003" s="2">
        <v>362</v>
      </c>
      <c r="G1003" s="2">
        <v>260</v>
      </c>
      <c r="H1003" s="208">
        <v>108707</v>
      </c>
      <c r="I1003" s="208">
        <v>108707</v>
      </c>
      <c r="J1003" s="2"/>
    </row>
    <row r="1004" spans="1:10" ht="11.25" customHeight="1">
      <c r="A1004" s="2">
        <v>104522</v>
      </c>
      <c r="B1004" s="2" t="s">
        <v>1223</v>
      </c>
      <c r="C1004" s="2">
        <v>2010</v>
      </c>
      <c r="D1004" s="2" t="s">
        <v>224</v>
      </c>
      <c r="E1004" s="207">
        <v>40543</v>
      </c>
      <c r="F1004" s="2">
        <v>13</v>
      </c>
      <c r="G1004" s="2">
        <v>5</v>
      </c>
      <c r="H1004" s="2">
        <v>397</v>
      </c>
      <c r="I1004" s="2">
        <v>397</v>
      </c>
      <c r="J1004" s="2"/>
    </row>
    <row r="1005" spans="1:10" ht="11.25" customHeight="1">
      <c r="A1005" s="2">
        <v>101674</v>
      </c>
      <c r="B1005" s="2" t="s">
        <v>1224</v>
      </c>
      <c r="C1005" s="2">
        <v>2010</v>
      </c>
      <c r="D1005" s="2" t="s">
        <v>224</v>
      </c>
      <c r="E1005" s="207">
        <v>40633</v>
      </c>
      <c r="H1005" s="208">
        <v>4312</v>
      </c>
      <c r="I1005" s="208">
        <v>4312</v>
      </c>
      <c r="J1005" s="2"/>
    </row>
    <row r="1006" spans="1:10" ht="11.25" customHeight="1">
      <c r="A1006" s="2">
        <v>101962</v>
      </c>
      <c r="B1006" s="2" t="s">
        <v>1225</v>
      </c>
      <c r="C1006" s="2">
        <v>2010</v>
      </c>
      <c r="D1006" s="2" t="s">
        <v>224</v>
      </c>
      <c r="E1006" s="207">
        <v>40543</v>
      </c>
      <c r="F1006" s="2">
        <v>114</v>
      </c>
      <c r="H1006" s="208">
        <v>6605</v>
      </c>
      <c r="I1006" s="208">
        <v>6605</v>
      </c>
      <c r="J1006" s="2"/>
    </row>
    <row r="1007" spans="1:10" ht="11.25" customHeight="1">
      <c r="A1007" s="2">
        <v>100021</v>
      </c>
      <c r="B1007" s="2" t="s">
        <v>1226</v>
      </c>
      <c r="C1007" s="2">
        <v>2010</v>
      </c>
      <c r="D1007" s="2" t="s">
        <v>224</v>
      </c>
      <c r="E1007" s="207">
        <v>40633</v>
      </c>
      <c r="F1007" s="2">
        <v>901</v>
      </c>
      <c r="G1007" s="2">
        <v>803</v>
      </c>
      <c r="H1007" s="208">
        <v>104485</v>
      </c>
      <c r="I1007" s="208">
        <v>104485</v>
      </c>
      <c r="J1007" s="2"/>
    </row>
    <row r="1008" spans="1:10" ht="11.25" customHeight="1">
      <c r="A1008" s="2">
        <v>100392</v>
      </c>
      <c r="B1008" s="2" t="s">
        <v>1227</v>
      </c>
      <c r="C1008" s="2">
        <v>2010</v>
      </c>
      <c r="D1008" s="2" t="s">
        <v>224</v>
      </c>
      <c r="E1008" s="207">
        <v>40543</v>
      </c>
      <c r="F1008" s="2">
        <v>362</v>
      </c>
      <c r="G1008" s="2">
        <v>181</v>
      </c>
      <c r="H1008" s="208">
        <v>102545</v>
      </c>
      <c r="I1008" s="208">
        <v>102545</v>
      </c>
      <c r="J1008" s="2"/>
    </row>
    <row r="1009" spans="1:10" ht="11.25" customHeight="1">
      <c r="A1009" s="2">
        <v>100681</v>
      </c>
      <c r="B1009" s="2" t="s">
        <v>1228</v>
      </c>
      <c r="C1009" s="2">
        <v>2010</v>
      </c>
      <c r="D1009" s="2" t="s">
        <v>224</v>
      </c>
      <c r="E1009" s="207">
        <v>40543</v>
      </c>
      <c r="F1009" s="2">
        <v>965</v>
      </c>
      <c r="G1009" s="2">
        <v>409</v>
      </c>
      <c r="H1009" s="208">
        <v>43565</v>
      </c>
      <c r="I1009" s="208">
        <v>43565</v>
      </c>
      <c r="J1009" s="2"/>
    </row>
    <row r="1010" spans="1:10" ht="11.25" customHeight="1">
      <c r="A1010" s="2">
        <v>100150</v>
      </c>
      <c r="B1010" s="2" t="s">
        <v>1229</v>
      </c>
      <c r="C1010" s="2">
        <v>2010</v>
      </c>
      <c r="D1010" s="2" t="s">
        <v>224</v>
      </c>
      <c r="E1010" s="207">
        <v>40375</v>
      </c>
      <c r="F1010" s="2">
        <v>275</v>
      </c>
      <c r="G1010" s="2">
        <v>165</v>
      </c>
      <c r="H1010" s="208">
        <v>66406</v>
      </c>
      <c r="I1010" s="208">
        <v>91908</v>
      </c>
      <c r="J1010" s="2"/>
    </row>
    <row r="1011" spans="1:10" ht="11.25" customHeight="1">
      <c r="A1011" s="2">
        <v>100773</v>
      </c>
      <c r="B1011" s="2" t="s">
        <v>1230</v>
      </c>
      <c r="C1011" s="2">
        <v>2010</v>
      </c>
      <c r="D1011" s="2" t="s">
        <v>224</v>
      </c>
      <c r="E1011" s="207">
        <v>40543</v>
      </c>
      <c r="F1011" s="2">
        <v>530</v>
      </c>
      <c r="G1011" s="2">
        <v>170</v>
      </c>
      <c r="H1011" s="208">
        <v>35886</v>
      </c>
      <c r="I1011" s="208">
        <v>35886</v>
      </c>
      <c r="J1011" s="2"/>
    </row>
    <row r="1012" spans="1:10" ht="11.25" customHeight="1">
      <c r="A1012" s="2">
        <v>101255</v>
      </c>
      <c r="B1012" s="2" t="s">
        <v>1231</v>
      </c>
      <c r="C1012" s="2">
        <v>2010</v>
      </c>
      <c r="D1012" s="2" t="s">
        <v>224</v>
      </c>
      <c r="E1012" s="207">
        <v>40543</v>
      </c>
      <c r="F1012" s="2">
        <v>32</v>
      </c>
      <c r="G1012" s="2">
        <v>9</v>
      </c>
      <c r="H1012" s="208">
        <v>1498</v>
      </c>
      <c r="I1012" s="208">
        <v>1631</v>
      </c>
      <c r="J1012" s="2"/>
    </row>
    <row r="1013" spans="1:10" ht="11.25" customHeight="1">
      <c r="A1013" s="2">
        <v>102428</v>
      </c>
      <c r="B1013" s="2" t="s">
        <v>1232</v>
      </c>
      <c r="C1013" s="2">
        <v>2010</v>
      </c>
      <c r="D1013" s="2" t="s">
        <v>224</v>
      </c>
      <c r="E1013" s="207">
        <v>40375</v>
      </c>
      <c r="J1013" s="2"/>
    </row>
    <row r="1014" spans="1:10" ht="11.25" customHeight="1">
      <c r="A1014" s="2">
        <v>100020</v>
      </c>
      <c r="B1014" s="2" t="s">
        <v>1233</v>
      </c>
      <c r="C1014" s="2">
        <v>2010</v>
      </c>
      <c r="D1014" s="2" t="s">
        <v>224</v>
      </c>
      <c r="E1014" s="207">
        <v>40633</v>
      </c>
      <c r="F1014" s="208">
        <v>1332</v>
      </c>
      <c r="G1014" s="2">
        <v>163</v>
      </c>
      <c r="H1014" s="208">
        <v>251099</v>
      </c>
      <c r="I1014" s="208">
        <v>251099</v>
      </c>
      <c r="J1014" s="2"/>
    </row>
    <row r="1015" spans="1:10" ht="11.25" customHeight="1">
      <c r="A1015" s="2">
        <v>101383</v>
      </c>
      <c r="B1015" s="2" t="s">
        <v>1234</v>
      </c>
      <c r="C1015" s="2">
        <v>2010</v>
      </c>
      <c r="D1015" s="2" t="s">
        <v>224</v>
      </c>
      <c r="E1015" s="207">
        <v>40543</v>
      </c>
      <c r="F1015" s="2">
        <v>735</v>
      </c>
      <c r="G1015" s="2">
        <v>235</v>
      </c>
      <c r="H1015" s="208">
        <v>202803</v>
      </c>
      <c r="I1015" s="208">
        <v>225089</v>
      </c>
      <c r="J1015" s="2"/>
    </row>
    <row r="1016" spans="1:10" ht="11.25" customHeight="1">
      <c r="A1016" s="2">
        <v>100081</v>
      </c>
      <c r="B1016" s="2" t="s">
        <v>1235</v>
      </c>
      <c r="C1016" s="2">
        <v>2010</v>
      </c>
      <c r="D1016" s="2" t="s">
        <v>224</v>
      </c>
      <c r="E1016" s="207">
        <v>40724</v>
      </c>
      <c r="F1016" s="2">
        <v>370</v>
      </c>
      <c r="G1016" s="2">
        <v>195</v>
      </c>
      <c r="H1016" s="208">
        <v>54904</v>
      </c>
      <c r="I1016" s="208">
        <v>54904</v>
      </c>
      <c r="J1016" s="2"/>
    </row>
    <row r="1017" spans="1:10" ht="11.25" customHeight="1">
      <c r="A1017" s="2">
        <v>100336</v>
      </c>
      <c r="B1017" s="2" t="s">
        <v>1236</v>
      </c>
      <c r="C1017" s="2">
        <v>2010</v>
      </c>
      <c r="D1017" s="2" t="s">
        <v>224</v>
      </c>
      <c r="E1017" s="207">
        <v>40543</v>
      </c>
      <c r="F1017" s="2">
        <v>831</v>
      </c>
      <c r="G1017" s="2">
        <v>460</v>
      </c>
      <c r="H1017" s="208">
        <v>157344</v>
      </c>
      <c r="I1017" s="208">
        <v>179834</v>
      </c>
      <c r="J1017" s="2"/>
    </row>
    <row r="1018" spans="1:10" ht="11.25" customHeight="1">
      <c r="A1018" s="2">
        <v>100629</v>
      </c>
      <c r="B1018" s="2" t="s">
        <v>1237</v>
      </c>
      <c r="C1018" s="2">
        <v>2010</v>
      </c>
      <c r="D1018" s="2" t="s">
        <v>224</v>
      </c>
      <c r="E1018" s="207">
        <v>40543</v>
      </c>
      <c r="F1018" s="2">
        <v>12</v>
      </c>
      <c r="G1018" s="2">
        <v>5</v>
      </c>
      <c r="H1018" s="208">
        <v>8202</v>
      </c>
      <c r="I1018" s="208">
        <v>8202</v>
      </c>
      <c r="J1018" s="2"/>
    </row>
    <row r="1019" spans="1:10" ht="11.25" customHeight="1">
      <c r="A1019" s="2">
        <v>100311</v>
      </c>
      <c r="B1019" s="2" t="s">
        <v>1238</v>
      </c>
      <c r="C1019" s="2">
        <v>2010</v>
      </c>
      <c r="D1019" s="2" t="s">
        <v>224</v>
      </c>
      <c r="E1019" s="207">
        <v>40543</v>
      </c>
      <c r="F1019" s="2">
        <v>107</v>
      </c>
      <c r="G1019" s="2">
        <v>50</v>
      </c>
      <c r="H1019" s="208">
        <v>17167</v>
      </c>
      <c r="I1019" s="208">
        <v>17167</v>
      </c>
      <c r="J1019" s="2"/>
    </row>
    <row r="1020" spans="1:10" ht="11.25" customHeight="1">
      <c r="A1020" s="2">
        <v>100063</v>
      </c>
      <c r="B1020" s="2" t="s">
        <v>1239</v>
      </c>
      <c r="C1020" s="2">
        <v>2010</v>
      </c>
      <c r="D1020" s="2" t="s">
        <v>224</v>
      </c>
      <c r="E1020" s="207">
        <v>40633</v>
      </c>
      <c r="F1020" s="2">
        <v>998</v>
      </c>
      <c r="G1020" s="2">
        <v>465</v>
      </c>
      <c r="H1020" s="208">
        <v>149146</v>
      </c>
      <c r="I1020" s="208">
        <v>149146</v>
      </c>
      <c r="J1020" s="2"/>
    </row>
    <row r="1021" spans="1:10" ht="11.25" customHeight="1">
      <c r="A1021" s="2">
        <v>100449</v>
      </c>
      <c r="B1021" s="2" t="s">
        <v>1240</v>
      </c>
      <c r="C1021" s="2">
        <v>2010</v>
      </c>
      <c r="D1021" s="2" t="s">
        <v>224</v>
      </c>
      <c r="E1021" s="207">
        <v>40543</v>
      </c>
      <c r="F1021" s="2">
        <v>100</v>
      </c>
      <c r="G1021" s="2">
        <v>37</v>
      </c>
      <c r="H1021" s="208">
        <v>8219</v>
      </c>
      <c r="I1021" s="208">
        <v>8870</v>
      </c>
      <c r="J1021" s="2"/>
    </row>
    <row r="1022" spans="1:10" ht="11.25" customHeight="1">
      <c r="A1022" s="2">
        <v>100096</v>
      </c>
      <c r="B1022" s="2" t="s">
        <v>1241</v>
      </c>
      <c r="C1022" s="2">
        <v>2010</v>
      </c>
      <c r="D1022" s="2" t="s">
        <v>224</v>
      </c>
      <c r="E1022" s="207">
        <v>40724</v>
      </c>
      <c r="F1022" s="2">
        <v>392</v>
      </c>
      <c r="G1022" s="2">
        <v>277</v>
      </c>
      <c r="H1022" s="208">
        <v>74345</v>
      </c>
      <c r="I1022" s="208">
        <v>78829</v>
      </c>
      <c r="J1022" s="2"/>
    </row>
    <row r="1023" spans="1:10" ht="11.25" customHeight="1">
      <c r="A1023" s="2">
        <v>104237</v>
      </c>
      <c r="B1023" s="2" t="s">
        <v>1242</v>
      </c>
      <c r="C1023" s="2">
        <v>2010</v>
      </c>
      <c r="D1023" s="2" t="s">
        <v>224</v>
      </c>
      <c r="E1023" s="207">
        <v>40633</v>
      </c>
      <c r="F1023" s="2">
        <v>678</v>
      </c>
      <c r="G1023" s="2">
        <v>448</v>
      </c>
      <c r="H1023" s="208">
        <v>260954</v>
      </c>
      <c r="I1023" s="208">
        <v>260954</v>
      </c>
      <c r="J1023" s="2"/>
    </row>
    <row r="1024" spans="1:10" ht="11.25" customHeight="1">
      <c r="A1024" s="2">
        <v>101500</v>
      </c>
      <c r="B1024" s="2" t="s">
        <v>1243</v>
      </c>
      <c r="C1024" s="2">
        <v>2010</v>
      </c>
      <c r="D1024" s="2" t="s">
        <v>224</v>
      </c>
      <c r="E1024" s="207">
        <v>40543</v>
      </c>
      <c r="F1024" s="2">
        <v>187</v>
      </c>
      <c r="G1024" s="2">
        <v>84</v>
      </c>
      <c r="H1024" s="208">
        <v>14395</v>
      </c>
      <c r="I1024" s="208">
        <v>14395</v>
      </c>
      <c r="J1024" s="2"/>
    </row>
    <row r="1025" spans="1:10" ht="11.25" customHeight="1">
      <c r="A1025" s="2">
        <v>101700</v>
      </c>
      <c r="B1025" s="2" t="s">
        <v>1244</v>
      </c>
      <c r="C1025" s="2">
        <v>2010</v>
      </c>
      <c r="D1025" s="2" t="s">
        <v>224</v>
      </c>
      <c r="E1025" s="207">
        <v>40543</v>
      </c>
      <c r="F1025" s="2">
        <v>107</v>
      </c>
      <c r="G1025" s="2">
        <v>53</v>
      </c>
      <c r="H1025" s="208">
        <v>10582</v>
      </c>
      <c r="I1025" s="208">
        <v>10582</v>
      </c>
      <c r="J1025" s="2"/>
    </row>
    <row r="1026" spans="1:10" ht="11.25" customHeight="1">
      <c r="A1026" s="2">
        <v>101802</v>
      </c>
      <c r="B1026" s="2" t="s">
        <v>1245</v>
      </c>
      <c r="C1026" s="2">
        <v>2010</v>
      </c>
      <c r="D1026" s="2" t="s">
        <v>224</v>
      </c>
      <c r="E1026" s="207">
        <v>40543</v>
      </c>
      <c r="F1026" s="2">
        <v>69</v>
      </c>
      <c r="G1026" s="2">
        <v>29</v>
      </c>
      <c r="H1026" s="208">
        <v>10563</v>
      </c>
      <c r="I1026" s="208">
        <v>10563</v>
      </c>
      <c r="J1026" s="2"/>
    </row>
    <row r="1027" spans="1:10" ht="11.25" customHeight="1">
      <c r="A1027" s="2">
        <v>101052</v>
      </c>
      <c r="B1027" s="2" t="s">
        <v>1246</v>
      </c>
      <c r="C1027" s="2">
        <v>2010</v>
      </c>
      <c r="D1027" s="2" t="s">
        <v>224</v>
      </c>
      <c r="E1027" s="207">
        <v>40633</v>
      </c>
      <c r="F1027" s="2">
        <v>162</v>
      </c>
      <c r="G1027" s="2">
        <v>7</v>
      </c>
      <c r="H1027" s="208">
        <v>30293</v>
      </c>
      <c r="I1027" s="208">
        <v>30293</v>
      </c>
      <c r="J1027" s="2"/>
    </row>
    <row r="1028" spans="1:10" ht="11.25" customHeight="1">
      <c r="A1028" s="2">
        <v>101673</v>
      </c>
      <c r="B1028" s="2" t="s">
        <v>1247</v>
      </c>
      <c r="C1028" s="2">
        <v>2010</v>
      </c>
      <c r="D1028" s="2" t="s">
        <v>224</v>
      </c>
      <c r="E1028" s="207">
        <v>40633</v>
      </c>
      <c r="F1028" s="2">
        <v>61</v>
      </c>
      <c r="G1028" s="2">
        <v>21</v>
      </c>
      <c r="H1028" s="208">
        <v>6832</v>
      </c>
      <c r="I1028" s="208">
        <v>6832</v>
      </c>
      <c r="J1028" s="2"/>
    </row>
    <row r="1029" spans="1:10" ht="11.25" customHeight="1">
      <c r="A1029" s="2">
        <v>114756</v>
      </c>
      <c r="B1029" s="2" t="s">
        <v>1248</v>
      </c>
      <c r="C1029" s="2">
        <v>2010</v>
      </c>
      <c r="D1029" s="2" t="s">
        <v>224</v>
      </c>
      <c r="E1029" s="207">
        <v>40633</v>
      </c>
      <c r="F1029" s="2">
        <v>155</v>
      </c>
      <c r="J1029" s="2"/>
    </row>
    <row r="1030" spans="1:10" ht="11.25" customHeight="1">
      <c r="A1030" s="2">
        <v>101072</v>
      </c>
      <c r="B1030" s="2" t="s">
        <v>1249</v>
      </c>
      <c r="C1030" s="2">
        <v>2010</v>
      </c>
      <c r="D1030" s="2" t="s">
        <v>224</v>
      </c>
      <c r="E1030" s="207">
        <v>40543</v>
      </c>
      <c r="F1030" s="2">
        <v>440</v>
      </c>
      <c r="G1030" s="2">
        <v>121</v>
      </c>
      <c r="H1030" s="208">
        <v>35332</v>
      </c>
      <c r="I1030" s="208">
        <v>35332</v>
      </c>
      <c r="J1030" s="2"/>
    </row>
    <row r="1031" spans="1:10" ht="11.25" customHeight="1">
      <c r="A1031" s="2">
        <v>102230</v>
      </c>
      <c r="B1031" s="2" t="s">
        <v>1250</v>
      </c>
      <c r="C1031" s="2">
        <v>2010</v>
      </c>
      <c r="D1031" s="2" t="s">
        <v>224</v>
      </c>
      <c r="E1031" s="207">
        <v>40543</v>
      </c>
      <c r="F1031" s="2">
        <v>22</v>
      </c>
      <c r="G1031" s="2">
        <v>18</v>
      </c>
      <c r="H1031" s="208">
        <v>1092</v>
      </c>
      <c r="I1031" s="208">
        <v>1092</v>
      </c>
      <c r="J1031" s="2"/>
    </row>
    <row r="1032" spans="1:10" ht="11.25" customHeight="1">
      <c r="A1032" s="2">
        <v>101083</v>
      </c>
      <c r="B1032" s="2" t="s">
        <v>1251</v>
      </c>
      <c r="C1032" s="2">
        <v>2010</v>
      </c>
      <c r="D1032" s="2" t="s">
        <v>224</v>
      </c>
      <c r="E1032" s="207">
        <v>40724</v>
      </c>
      <c r="F1032" s="208">
        <v>2483</v>
      </c>
      <c r="G1032" s="208">
        <v>1579</v>
      </c>
      <c r="H1032" s="208">
        <v>430942</v>
      </c>
      <c r="I1032" s="208">
        <v>430942</v>
      </c>
      <c r="J1032" s="2"/>
    </row>
    <row r="1033" spans="1:10" ht="11.25" customHeight="1">
      <c r="A1033" s="2">
        <v>100017</v>
      </c>
      <c r="B1033" s="2" t="s">
        <v>1252</v>
      </c>
      <c r="C1033" s="2">
        <v>2010</v>
      </c>
      <c r="D1033" s="2" t="s">
        <v>224</v>
      </c>
      <c r="E1033" s="207">
        <v>40633</v>
      </c>
      <c r="F1033" s="208">
        <v>5640</v>
      </c>
      <c r="G1033" s="208">
        <v>3907</v>
      </c>
      <c r="H1033" s="208">
        <v>2840122</v>
      </c>
      <c r="I1033" s="208">
        <v>3028704</v>
      </c>
      <c r="J1033" s="2"/>
    </row>
    <row r="1034" spans="1:10" ht="11.25" customHeight="1">
      <c r="A1034" s="2">
        <v>102468</v>
      </c>
      <c r="B1034" s="2" t="s">
        <v>1253</v>
      </c>
      <c r="C1034" s="2">
        <v>2010</v>
      </c>
      <c r="D1034" s="2" t="s">
        <v>224</v>
      </c>
      <c r="E1034" s="207">
        <v>40633</v>
      </c>
      <c r="J1034" s="2"/>
    </row>
    <row r="1035" spans="1:10" ht="11.25" customHeight="1">
      <c r="A1035" s="2">
        <v>114981</v>
      </c>
      <c r="B1035" s="2" t="s">
        <v>1254</v>
      </c>
      <c r="C1035" s="2">
        <v>2010</v>
      </c>
      <c r="D1035" s="2" t="s">
        <v>224</v>
      </c>
      <c r="E1035" s="207">
        <v>40543</v>
      </c>
      <c r="F1035" s="2">
        <v>20</v>
      </c>
      <c r="G1035" s="2">
        <v>4</v>
      </c>
      <c r="H1035" s="2">
        <v>278</v>
      </c>
      <c r="I1035" s="2">
        <v>278</v>
      </c>
      <c r="J1035" s="2"/>
    </row>
    <row r="1036" spans="1:10" ht="11.25" customHeight="1">
      <c r="A1036" s="2">
        <v>104941</v>
      </c>
      <c r="B1036" s="2" t="s">
        <v>1255</v>
      </c>
      <c r="C1036" s="2">
        <v>2010</v>
      </c>
      <c r="D1036" s="2" t="s">
        <v>224</v>
      </c>
      <c r="E1036" s="207">
        <v>40543</v>
      </c>
      <c r="F1036" s="2">
        <v>660</v>
      </c>
      <c r="G1036" s="2">
        <v>417</v>
      </c>
      <c r="H1036" s="208">
        <v>46120</v>
      </c>
      <c r="I1036" s="208">
        <v>46120</v>
      </c>
      <c r="J1036" s="2"/>
    </row>
    <row r="1037" spans="1:10" ht="11.25" customHeight="1">
      <c r="A1037" s="2">
        <v>126966</v>
      </c>
      <c r="B1037" s="2" t="s">
        <v>1256</v>
      </c>
      <c r="C1037" s="2">
        <v>2010</v>
      </c>
      <c r="D1037" s="2" t="s">
        <v>224</v>
      </c>
      <c r="E1037" s="207">
        <v>40482</v>
      </c>
      <c r="J1037" s="2"/>
    </row>
    <row r="1038" spans="1:10" ht="11.25" customHeight="1">
      <c r="A1038" s="2">
        <v>132024</v>
      </c>
      <c r="B1038" s="2" t="s">
        <v>1257</v>
      </c>
      <c r="C1038" s="2">
        <v>2010</v>
      </c>
      <c r="D1038" s="2" t="s">
        <v>224</v>
      </c>
      <c r="E1038" s="207">
        <v>40633</v>
      </c>
      <c r="F1038" s="2">
        <v>168</v>
      </c>
      <c r="G1038" s="2">
        <v>63</v>
      </c>
      <c r="H1038" s="208">
        <v>21769</v>
      </c>
      <c r="I1038" s="208">
        <v>21769</v>
      </c>
      <c r="J1038" s="2"/>
    </row>
    <row r="1039" spans="1:10" ht="11.25" customHeight="1">
      <c r="A1039" s="2">
        <v>100521</v>
      </c>
      <c r="B1039" s="2" t="s">
        <v>1258</v>
      </c>
      <c r="C1039" s="2">
        <v>2010</v>
      </c>
      <c r="D1039" s="2" t="s">
        <v>224</v>
      </c>
      <c r="E1039" s="207">
        <v>40543</v>
      </c>
      <c r="F1039" s="2">
        <v>79</v>
      </c>
      <c r="G1039" s="2">
        <v>56</v>
      </c>
      <c r="I1039" s="208">
        <v>9749</v>
      </c>
      <c r="J1039" s="2"/>
    </row>
    <row r="1040" spans="1:10" ht="11.25" customHeight="1">
      <c r="A1040" s="2">
        <v>100552</v>
      </c>
      <c r="B1040" s="2" t="s">
        <v>1259</v>
      </c>
      <c r="C1040" s="2">
        <v>2010</v>
      </c>
      <c r="D1040" s="2" t="s">
        <v>224</v>
      </c>
      <c r="E1040" s="207">
        <v>40543</v>
      </c>
      <c r="F1040" s="2">
        <v>65</v>
      </c>
      <c r="G1040" s="2">
        <v>44</v>
      </c>
      <c r="H1040" s="208">
        <v>1908</v>
      </c>
      <c r="I1040" s="208">
        <v>1908</v>
      </c>
      <c r="J1040" s="2"/>
    </row>
    <row r="1041" spans="1:10" ht="11.25" customHeight="1">
      <c r="A1041" s="2">
        <v>100894</v>
      </c>
      <c r="B1041" s="2" t="s">
        <v>1260</v>
      </c>
      <c r="C1041" s="2">
        <v>2010</v>
      </c>
      <c r="D1041" s="2" t="s">
        <v>224</v>
      </c>
      <c r="E1041" s="207">
        <v>40633</v>
      </c>
      <c r="F1041" s="208">
        <v>3931</v>
      </c>
      <c r="G1041" s="208">
        <v>2138</v>
      </c>
      <c r="H1041" s="208">
        <v>1382506</v>
      </c>
      <c r="I1041" s="208">
        <v>1404120</v>
      </c>
      <c r="J1041" s="2"/>
    </row>
    <row r="1042" spans="1:10" ht="11.25" customHeight="1">
      <c r="A1042" s="2">
        <v>100039</v>
      </c>
      <c r="B1042" s="2" t="s">
        <v>1261</v>
      </c>
      <c r="C1042" s="2">
        <v>2010</v>
      </c>
      <c r="D1042" s="2" t="s">
        <v>224</v>
      </c>
      <c r="E1042" s="207">
        <v>40633</v>
      </c>
      <c r="F1042" s="208">
        <v>22733</v>
      </c>
      <c r="G1042" s="208">
        <v>15331</v>
      </c>
      <c r="H1042" s="208">
        <v>6242266</v>
      </c>
      <c r="I1042" s="208">
        <v>6242266</v>
      </c>
      <c r="J1042" s="2"/>
    </row>
    <row r="1043" spans="1:10" ht="11.25" customHeight="1">
      <c r="A1043" s="2">
        <v>101765</v>
      </c>
      <c r="B1043" s="2" t="s">
        <v>1262</v>
      </c>
      <c r="C1043" s="2">
        <v>2010</v>
      </c>
      <c r="D1043" s="2" t="s">
        <v>224</v>
      </c>
      <c r="E1043" s="207">
        <v>40724</v>
      </c>
      <c r="F1043" s="2">
        <v>731</v>
      </c>
      <c r="G1043" s="2">
        <v>397</v>
      </c>
      <c r="H1043" s="208">
        <v>100217</v>
      </c>
      <c r="I1043" s="208">
        <v>100217</v>
      </c>
      <c r="J1043" s="2"/>
    </row>
    <row r="1044" spans="1:10" ht="11.25" customHeight="1">
      <c r="A1044" s="2">
        <v>132156</v>
      </c>
      <c r="B1044" s="2" t="s">
        <v>1263</v>
      </c>
      <c r="C1044" s="2">
        <v>2010</v>
      </c>
      <c r="D1044" s="2" t="s">
        <v>224</v>
      </c>
      <c r="E1044" s="207">
        <v>40375</v>
      </c>
      <c r="F1044" s="2">
        <v>29</v>
      </c>
      <c r="G1044" s="2">
        <v>15</v>
      </c>
      <c r="H1044" s="208">
        <v>3362</v>
      </c>
      <c r="I1044" s="208">
        <v>3388</v>
      </c>
      <c r="J1044" s="2"/>
    </row>
    <row r="1045" spans="1:10" ht="11.25" customHeight="1">
      <c r="A1045" s="2">
        <v>100731</v>
      </c>
      <c r="B1045" s="2" t="s">
        <v>1264</v>
      </c>
      <c r="C1045" s="2">
        <v>2010</v>
      </c>
      <c r="D1045" s="2" t="s">
        <v>224</v>
      </c>
      <c r="E1045" s="207">
        <v>40543</v>
      </c>
      <c r="H1045" s="208">
        <v>37822</v>
      </c>
      <c r="J1045" s="2"/>
    </row>
    <row r="1046" spans="1:10" ht="11.25" customHeight="1">
      <c r="A1046" s="2">
        <v>127463</v>
      </c>
      <c r="B1046" s="2" t="s">
        <v>1265</v>
      </c>
      <c r="C1046" s="2">
        <v>2010</v>
      </c>
      <c r="D1046" s="2" t="s">
        <v>224</v>
      </c>
      <c r="E1046" s="207">
        <v>40543</v>
      </c>
      <c r="F1046" s="2">
        <v>19</v>
      </c>
      <c r="G1046" s="2">
        <v>10</v>
      </c>
      <c r="H1046" s="2">
        <v>896</v>
      </c>
      <c r="I1046" s="2">
        <v>896</v>
      </c>
      <c r="J1046" s="2"/>
    </row>
    <row r="1047" spans="1:10" ht="11.25" customHeight="1">
      <c r="A1047" s="2">
        <v>104310</v>
      </c>
      <c r="B1047" s="2" t="s">
        <v>1266</v>
      </c>
      <c r="C1047" s="2">
        <v>2010</v>
      </c>
      <c r="D1047" s="2" t="s">
        <v>224</v>
      </c>
      <c r="E1047" s="207">
        <v>40633</v>
      </c>
      <c r="F1047" s="2">
        <v>962</v>
      </c>
      <c r="G1047" s="2">
        <v>655</v>
      </c>
      <c r="H1047" s="208">
        <v>329016</v>
      </c>
      <c r="I1047" s="208">
        <v>362380</v>
      </c>
      <c r="J1047" s="2"/>
    </row>
    <row r="1048" spans="1:10" ht="11.25" customHeight="1">
      <c r="A1048" s="2">
        <v>100055</v>
      </c>
      <c r="B1048" s="2" t="s">
        <v>1267</v>
      </c>
      <c r="C1048" s="2">
        <v>2010</v>
      </c>
      <c r="D1048" s="2" t="s">
        <v>224</v>
      </c>
      <c r="E1048" s="207">
        <v>40633</v>
      </c>
      <c r="F1048" s="2">
        <v>92</v>
      </c>
      <c r="G1048" s="2">
        <v>47</v>
      </c>
      <c r="H1048" s="208">
        <v>26325</v>
      </c>
      <c r="I1048" s="208">
        <v>26426</v>
      </c>
      <c r="J1048" s="2"/>
    </row>
    <row r="1049" spans="1:10" ht="11.25" customHeight="1">
      <c r="A1049" s="2">
        <v>101446</v>
      </c>
      <c r="B1049" s="2" t="s">
        <v>1268</v>
      </c>
      <c r="C1049" s="2">
        <v>2010</v>
      </c>
      <c r="D1049" s="2" t="s">
        <v>224</v>
      </c>
      <c r="E1049" s="207">
        <v>40268</v>
      </c>
      <c r="J1049" s="2"/>
    </row>
    <row r="1050" spans="1:10" ht="11.25" customHeight="1">
      <c r="A1050" s="2">
        <v>101612</v>
      </c>
      <c r="B1050" s="2" t="s">
        <v>1269</v>
      </c>
      <c r="C1050" s="2">
        <v>2010</v>
      </c>
      <c r="D1050" s="2" t="s">
        <v>224</v>
      </c>
      <c r="E1050" s="207">
        <v>40543</v>
      </c>
      <c r="F1050" s="2">
        <v>44</v>
      </c>
      <c r="G1050" s="2">
        <v>16</v>
      </c>
      <c r="H1050" s="208">
        <v>3263</v>
      </c>
      <c r="I1050" s="208">
        <v>3449</v>
      </c>
      <c r="J1050" s="2"/>
    </row>
    <row r="1051" spans="1:10" ht="11.25" customHeight="1">
      <c r="A1051" s="2">
        <v>117031</v>
      </c>
      <c r="B1051" s="2" t="s">
        <v>1270</v>
      </c>
      <c r="C1051" s="2">
        <v>2010</v>
      </c>
      <c r="D1051" s="2" t="s">
        <v>224</v>
      </c>
      <c r="E1051" s="207">
        <v>40543</v>
      </c>
      <c r="F1051" s="2">
        <v>23</v>
      </c>
      <c r="G1051" s="2">
        <v>12</v>
      </c>
      <c r="H1051" s="208">
        <v>2922</v>
      </c>
      <c r="I1051" s="208">
        <v>2922</v>
      </c>
      <c r="J1051" s="2"/>
    </row>
    <row r="1052" spans="1:10" ht="11.25" customHeight="1">
      <c r="A1052" s="2">
        <v>100385</v>
      </c>
      <c r="B1052" s="2" t="s">
        <v>1271</v>
      </c>
      <c r="C1052" s="2">
        <v>2010</v>
      </c>
      <c r="D1052" s="2" t="s">
        <v>224</v>
      </c>
      <c r="E1052" s="207">
        <v>40543</v>
      </c>
      <c r="F1052" s="2">
        <v>14</v>
      </c>
      <c r="G1052" s="2">
        <v>12</v>
      </c>
      <c r="H1052" s="2">
        <v>636</v>
      </c>
      <c r="I1052" s="208">
        <v>1115</v>
      </c>
      <c r="J1052" s="2"/>
    </row>
    <row r="1053" spans="1:10" ht="11.25" customHeight="1">
      <c r="A1053" s="2">
        <v>104313</v>
      </c>
      <c r="B1053" s="2" t="s">
        <v>1272</v>
      </c>
      <c r="C1053" s="2">
        <v>2010</v>
      </c>
      <c r="D1053" s="2" t="s">
        <v>224</v>
      </c>
      <c r="E1053" s="207">
        <v>40543</v>
      </c>
      <c r="F1053" s="2">
        <v>14</v>
      </c>
      <c r="G1053" s="2">
        <v>12</v>
      </c>
      <c r="H1053" s="2">
        <v>724</v>
      </c>
      <c r="I1053" s="2">
        <v>831</v>
      </c>
      <c r="J1053" s="2"/>
    </row>
    <row r="1054" spans="1:10" ht="11.25" customHeight="1">
      <c r="A1054" s="2">
        <v>101824</v>
      </c>
      <c r="B1054" s="2" t="s">
        <v>1273</v>
      </c>
      <c r="C1054" s="2">
        <v>2010</v>
      </c>
      <c r="D1054" s="2" t="s">
        <v>224</v>
      </c>
      <c r="E1054" s="207">
        <v>40543</v>
      </c>
      <c r="F1054" s="2">
        <v>7</v>
      </c>
      <c r="G1054" s="2">
        <v>5</v>
      </c>
      <c r="H1054" s="2">
        <v>267</v>
      </c>
      <c r="I1054" s="2">
        <v>344</v>
      </c>
      <c r="J1054" s="2"/>
    </row>
    <row r="1055" spans="1:10" ht="11.25" customHeight="1">
      <c r="A1055" s="2">
        <v>102443</v>
      </c>
      <c r="B1055" s="2" t="s">
        <v>1274</v>
      </c>
      <c r="C1055" s="2">
        <v>2010</v>
      </c>
      <c r="D1055" s="2" t="s">
        <v>224</v>
      </c>
      <c r="E1055" s="207">
        <v>40543</v>
      </c>
      <c r="F1055" s="2">
        <v>136</v>
      </c>
      <c r="G1055" s="2">
        <v>106</v>
      </c>
      <c r="H1055" s="208">
        <v>2232</v>
      </c>
      <c r="I1055" s="208">
        <v>2413</v>
      </c>
      <c r="J1055" s="2"/>
    </row>
    <row r="1056" spans="1:10" ht="11.25" customHeight="1">
      <c r="A1056" s="2">
        <v>100177</v>
      </c>
      <c r="B1056" s="2" t="s">
        <v>1275</v>
      </c>
      <c r="C1056" s="2">
        <v>2010</v>
      </c>
      <c r="D1056" s="2" t="s">
        <v>224</v>
      </c>
      <c r="E1056" s="207">
        <v>40451</v>
      </c>
      <c r="F1056" s="2">
        <v>268</v>
      </c>
      <c r="G1056" s="2">
        <v>70</v>
      </c>
      <c r="H1056" s="208">
        <v>11440</v>
      </c>
      <c r="I1056" s="208">
        <v>11440</v>
      </c>
      <c r="J1056" s="2"/>
    </row>
    <row r="1057" spans="1:10" ht="11.25" customHeight="1">
      <c r="A1057" s="2">
        <v>104373</v>
      </c>
      <c r="B1057" s="2" t="s">
        <v>1276</v>
      </c>
      <c r="C1057" s="2">
        <v>2010</v>
      </c>
      <c r="D1057" s="2" t="s">
        <v>224</v>
      </c>
      <c r="E1057" s="207">
        <v>40543</v>
      </c>
      <c r="F1057" s="2">
        <v>12</v>
      </c>
      <c r="G1057" s="2">
        <v>2</v>
      </c>
      <c r="I1057" s="2">
        <v>368</v>
      </c>
      <c r="J1057" s="2"/>
    </row>
    <row r="1058" spans="1:10" ht="11.25" customHeight="1">
      <c r="A1058" s="2">
        <v>101407</v>
      </c>
      <c r="B1058" s="2" t="s">
        <v>1277</v>
      </c>
      <c r="C1058" s="2">
        <v>2010</v>
      </c>
      <c r="D1058" s="2" t="s">
        <v>224</v>
      </c>
      <c r="E1058" s="207">
        <v>40543</v>
      </c>
      <c r="F1058" s="2">
        <v>330</v>
      </c>
      <c r="G1058" s="2">
        <v>138</v>
      </c>
      <c r="H1058" s="208">
        <v>34483</v>
      </c>
      <c r="I1058" s="208">
        <v>34483</v>
      </c>
      <c r="J1058" s="2"/>
    </row>
    <row r="1059" spans="1:10" ht="11.25" customHeight="1">
      <c r="A1059" s="2">
        <v>104345</v>
      </c>
      <c r="B1059" s="2" t="s">
        <v>1278</v>
      </c>
      <c r="C1059" s="2">
        <v>2010</v>
      </c>
      <c r="D1059" s="2" t="s">
        <v>224</v>
      </c>
      <c r="E1059" s="207">
        <v>40543</v>
      </c>
      <c r="F1059" s="2">
        <v>5</v>
      </c>
      <c r="G1059" s="2">
        <v>2</v>
      </c>
      <c r="H1059" s="2">
        <v>144</v>
      </c>
      <c r="I1059" s="2">
        <v>144</v>
      </c>
      <c r="J1059" s="2"/>
    </row>
    <row r="1060" spans="1:10" ht="11.25" customHeight="1">
      <c r="A1060" s="2">
        <v>102987</v>
      </c>
      <c r="B1060" s="2" t="s">
        <v>1279</v>
      </c>
      <c r="C1060" s="2">
        <v>2010</v>
      </c>
      <c r="D1060" s="2" t="s">
        <v>224</v>
      </c>
      <c r="E1060" s="207">
        <v>40543</v>
      </c>
      <c r="F1060" s="2">
        <v>502</v>
      </c>
      <c r="G1060" s="2">
        <v>261</v>
      </c>
      <c r="H1060" s="208">
        <v>47181</v>
      </c>
      <c r="I1060" s="208">
        <v>47181</v>
      </c>
      <c r="J1060" s="2"/>
    </row>
    <row r="1061" spans="1:10" ht="11.25" customHeight="1">
      <c r="A1061" s="2">
        <v>102877</v>
      </c>
      <c r="B1061" s="2" t="s">
        <v>1280</v>
      </c>
      <c r="C1061" s="2">
        <v>2010</v>
      </c>
      <c r="D1061" s="2" t="s">
        <v>224</v>
      </c>
      <c r="E1061" s="207">
        <v>40543</v>
      </c>
      <c r="F1061" s="2">
        <v>11</v>
      </c>
      <c r="G1061" s="2">
        <v>11</v>
      </c>
      <c r="H1061" s="208">
        <v>1109</v>
      </c>
      <c r="I1061" s="208">
        <v>1109</v>
      </c>
      <c r="J1061" s="2"/>
    </row>
    <row r="1062" spans="1:10" ht="11.25" customHeight="1">
      <c r="A1062" s="2">
        <v>102347</v>
      </c>
      <c r="B1062" s="2" t="s">
        <v>1281</v>
      </c>
      <c r="C1062" s="2">
        <v>2010</v>
      </c>
      <c r="D1062" s="2" t="s">
        <v>224</v>
      </c>
      <c r="E1062" s="207">
        <v>40375</v>
      </c>
      <c r="F1062" s="2">
        <v>25</v>
      </c>
      <c r="G1062" s="2">
        <v>9</v>
      </c>
      <c r="H1062" s="208">
        <v>4762</v>
      </c>
      <c r="I1062" s="208">
        <v>4762</v>
      </c>
      <c r="J1062" s="2"/>
    </row>
    <row r="1063" spans="1:10" ht="11.25" customHeight="1">
      <c r="A1063" s="2">
        <v>101372</v>
      </c>
      <c r="B1063" s="2" t="s">
        <v>1282</v>
      </c>
      <c r="C1063" s="2">
        <v>2010</v>
      </c>
      <c r="D1063" s="2" t="s">
        <v>224</v>
      </c>
      <c r="E1063" s="207">
        <v>40633</v>
      </c>
      <c r="F1063" s="2">
        <v>834</v>
      </c>
      <c r="G1063" s="2">
        <v>444</v>
      </c>
      <c r="H1063" s="208">
        <v>132328</v>
      </c>
      <c r="I1063" s="208">
        <v>132328</v>
      </c>
      <c r="J1063" s="2"/>
    </row>
    <row r="1064" spans="1:10" ht="11.25" customHeight="1">
      <c r="A1064" s="2">
        <v>100595</v>
      </c>
      <c r="B1064" s="2" t="s">
        <v>1283</v>
      </c>
      <c r="C1064" s="2">
        <v>2010</v>
      </c>
      <c r="D1064" s="2" t="s">
        <v>224</v>
      </c>
      <c r="E1064" s="207">
        <v>40543</v>
      </c>
      <c r="F1064" s="2">
        <v>112</v>
      </c>
      <c r="G1064" s="2">
        <v>78</v>
      </c>
      <c r="H1064" s="208">
        <v>61174</v>
      </c>
      <c r="I1064" s="208">
        <v>61174</v>
      </c>
      <c r="J1064" s="2"/>
    </row>
    <row r="1065" spans="1:10" ht="11.25" customHeight="1">
      <c r="A1065" s="2">
        <v>101893</v>
      </c>
      <c r="B1065" s="2" t="s">
        <v>1284</v>
      </c>
      <c r="C1065" s="2">
        <v>2010</v>
      </c>
      <c r="D1065" s="2" t="s">
        <v>224</v>
      </c>
      <c r="E1065" s="207">
        <v>40543</v>
      </c>
      <c r="J1065" s="2"/>
    </row>
    <row r="1066" spans="1:10" ht="11.25" customHeight="1">
      <c r="A1066" s="2">
        <v>104374</v>
      </c>
      <c r="B1066" s="2" t="s">
        <v>1285</v>
      </c>
      <c r="C1066" s="2">
        <v>2010</v>
      </c>
      <c r="D1066" s="2" t="s">
        <v>224</v>
      </c>
      <c r="E1066" s="207">
        <v>40543</v>
      </c>
      <c r="F1066" s="2">
        <v>9</v>
      </c>
      <c r="G1066" s="2">
        <v>5</v>
      </c>
      <c r="H1066" s="2">
        <v>563</v>
      </c>
      <c r="I1066" s="2">
        <v>577</v>
      </c>
      <c r="J1066" s="2"/>
    </row>
    <row r="1067" spans="1:10" ht="11.25" customHeight="1">
      <c r="A1067" s="2">
        <v>100027</v>
      </c>
      <c r="B1067" s="2" t="s">
        <v>1286</v>
      </c>
      <c r="C1067" s="2">
        <v>2010</v>
      </c>
      <c r="D1067" s="2" t="s">
        <v>224</v>
      </c>
      <c r="E1067" s="207">
        <v>40633</v>
      </c>
      <c r="F1067" s="208">
        <v>11753</v>
      </c>
      <c r="G1067" s="208">
        <v>8155</v>
      </c>
      <c r="H1067" s="208">
        <v>4188655</v>
      </c>
      <c r="I1067" s="208">
        <v>5393379</v>
      </c>
      <c r="J1067" s="2"/>
    </row>
    <row r="1068" spans="1:10" ht="11.25" customHeight="1">
      <c r="A1068" s="2">
        <v>100724</v>
      </c>
      <c r="B1068" s="2" t="s">
        <v>1287</v>
      </c>
      <c r="C1068" s="2">
        <v>2010</v>
      </c>
      <c r="D1068" s="2" t="s">
        <v>224</v>
      </c>
      <c r="E1068" s="207">
        <v>40543</v>
      </c>
      <c r="F1068" s="2">
        <v>23</v>
      </c>
      <c r="G1068" s="2">
        <v>15</v>
      </c>
      <c r="H1068" s="208">
        <v>5279</v>
      </c>
      <c r="I1068" s="208">
        <v>5279</v>
      </c>
      <c r="J1068" s="2"/>
    </row>
    <row r="1069" spans="1:10" ht="11.25" customHeight="1">
      <c r="A1069" s="2">
        <v>128172</v>
      </c>
      <c r="B1069" s="2" t="s">
        <v>1288</v>
      </c>
      <c r="C1069" s="2">
        <v>2010</v>
      </c>
      <c r="D1069" s="2" t="s">
        <v>224</v>
      </c>
      <c r="E1069" s="207">
        <v>40543</v>
      </c>
      <c r="F1069" s="2">
        <v>10</v>
      </c>
      <c r="G1069" s="2">
        <v>6</v>
      </c>
      <c r="H1069" s="2">
        <v>412</v>
      </c>
      <c r="I1069" s="2">
        <v>412</v>
      </c>
      <c r="J1069" s="2"/>
    </row>
    <row r="1070" spans="1:10" ht="11.25" customHeight="1">
      <c r="A1070" s="2">
        <v>106102</v>
      </c>
      <c r="B1070" s="2" t="s">
        <v>1289</v>
      </c>
      <c r="C1070" s="2">
        <v>2010</v>
      </c>
      <c r="D1070" s="2" t="s">
        <v>224</v>
      </c>
      <c r="E1070" s="207">
        <v>40543</v>
      </c>
      <c r="F1070" s="2">
        <v>18</v>
      </c>
      <c r="G1070" s="2">
        <v>10</v>
      </c>
      <c r="H1070" s="208">
        <v>2555</v>
      </c>
      <c r="I1070" s="208">
        <v>2555</v>
      </c>
      <c r="J1070" s="2"/>
    </row>
    <row r="1071" spans="1:10" ht="11.25" customHeight="1">
      <c r="A1071" s="2">
        <v>101708</v>
      </c>
      <c r="B1071" s="2" t="s">
        <v>1290</v>
      </c>
      <c r="C1071" s="2">
        <v>2010</v>
      </c>
      <c r="D1071" s="2" t="s">
        <v>224</v>
      </c>
      <c r="E1071" s="207">
        <v>40375</v>
      </c>
      <c r="F1071" s="2">
        <v>91</v>
      </c>
      <c r="G1071" s="2">
        <v>64</v>
      </c>
      <c r="H1071" s="208">
        <v>11210</v>
      </c>
      <c r="I1071" s="208">
        <v>11210</v>
      </c>
      <c r="J1071" s="2"/>
    </row>
    <row r="1072" spans="1:10" ht="11.25" customHeight="1">
      <c r="A1072" s="2">
        <v>100121</v>
      </c>
      <c r="B1072" s="2" t="s">
        <v>1291</v>
      </c>
      <c r="C1072" s="2">
        <v>2010</v>
      </c>
      <c r="D1072" s="2" t="s">
        <v>224</v>
      </c>
      <c r="E1072" s="207">
        <v>40724</v>
      </c>
      <c r="H1072" s="208">
        <v>1940</v>
      </c>
      <c r="J1072" s="2"/>
    </row>
    <row r="1073" spans="1:10" ht="11.25" customHeight="1">
      <c r="A1073" s="2">
        <v>100126</v>
      </c>
      <c r="B1073" s="2" t="s">
        <v>1292</v>
      </c>
      <c r="C1073" s="2">
        <v>2010</v>
      </c>
      <c r="D1073" s="2" t="s">
        <v>224</v>
      </c>
      <c r="E1073" s="207">
        <v>40724</v>
      </c>
      <c r="F1073" s="208">
        <v>2727</v>
      </c>
      <c r="G1073" s="208">
        <v>1269</v>
      </c>
      <c r="H1073" s="208">
        <v>352796</v>
      </c>
      <c r="I1073" s="208">
        <v>352796</v>
      </c>
      <c r="J1073" s="2"/>
    </row>
    <row r="1074" spans="1:10" ht="11.25" customHeight="1">
      <c r="A1074" s="2">
        <v>104260</v>
      </c>
      <c r="B1074" s="2" t="s">
        <v>1293</v>
      </c>
      <c r="C1074" s="2">
        <v>2010</v>
      </c>
      <c r="D1074" s="2" t="s">
        <v>224</v>
      </c>
      <c r="E1074" s="207">
        <v>40543</v>
      </c>
      <c r="F1074" s="2">
        <v>3</v>
      </c>
      <c r="G1074" s="2">
        <v>1</v>
      </c>
      <c r="H1074" s="2">
        <v>214</v>
      </c>
      <c r="I1074" s="2">
        <v>214</v>
      </c>
      <c r="J1074" s="2"/>
    </row>
    <row r="1075" spans="1:10" ht="11.25" customHeight="1">
      <c r="A1075" s="2">
        <v>102188</v>
      </c>
      <c r="B1075" s="2" t="s">
        <v>1294</v>
      </c>
      <c r="C1075" s="2">
        <v>2010</v>
      </c>
      <c r="D1075" s="2" t="s">
        <v>224</v>
      </c>
      <c r="E1075" s="207">
        <v>40633</v>
      </c>
      <c r="F1075" s="2">
        <v>369</v>
      </c>
      <c r="G1075" s="2">
        <v>255</v>
      </c>
      <c r="H1075" s="208">
        <v>58440</v>
      </c>
      <c r="I1075" s="208">
        <v>58440</v>
      </c>
      <c r="J1075" s="2"/>
    </row>
    <row r="1076" spans="1:10" ht="11.25" customHeight="1">
      <c r="A1076" s="2">
        <v>104347</v>
      </c>
      <c r="B1076" s="2" t="s">
        <v>1295</v>
      </c>
      <c r="C1076" s="2">
        <v>2010</v>
      </c>
      <c r="D1076" s="2" t="s">
        <v>224</v>
      </c>
      <c r="E1076" s="207">
        <v>40543</v>
      </c>
      <c r="F1076" s="2">
        <v>62</v>
      </c>
      <c r="G1076" s="2">
        <v>31</v>
      </c>
      <c r="H1076" s="208">
        <v>2348</v>
      </c>
      <c r="I1076" s="208">
        <v>2348</v>
      </c>
      <c r="J1076" s="2"/>
    </row>
    <row r="1077" spans="1:10" ht="11.25" customHeight="1">
      <c r="A1077" s="2">
        <v>100247</v>
      </c>
      <c r="B1077" s="2" t="s">
        <v>1296</v>
      </c>
      <c r="C1077" s="2">
        <v>2010</v>
      </c>
      <c r="D1077" s="2" t="s">
        <v>224</v>
      </c>
      <c r="E1077" s="207">
        <v>40543</v>
      </c>
      <c r="F1077" s="2">
        <v>35</v>
      </c>
      <c r="G1077" s="2">
        <v>24</v>
      </c>
      <c r="H1077" s="208">
        <v>5512</v>
      </c>
      <c r="I1077" s="208">
        <v>5512</v>
      </c>
      <c r="J1077" s="2"/>
    </row>
    <row r="1078" spans="1:10" ht="11.25" customHeight="1">
      <c r="A1078" s="2">
        <v>100302</v>
      </c>
      <c r="B1078" s="2" t="s">
        <v>1297</v>
      </c>
      <c r="C1078" s="2">
        <v>2010</v>
      </c>
      <c r="D1078" s="2" t="s">
        <v>224</v>
      </c>
      <c r="E1078" s="207">
        <v>40543</v>
      </c>
      <c r="F1078" s="2">
        <v>174</v>
      </c>
      <c r="G1078" s="2">
        <v>106</v>
      </c>
      <c r="H1078" s="208">
        <v>19103</v>
      </c>
      <c r="I1078" s="208">
        <v>19724</v>
      </c>
      <c r="J1078" s="2"/>
    </row>
    <row r="1079" spans="1:10" ht="11.25" customHeight="1">
      <c r="A1079" s="2">
        <v>102497</v>
      </c>
      <c r="B1079" s="2" t="s">
        <v>1298</v>
      </c>
      <c r="C1079" s="2">
        <v>2010</v>
      </c>
      <c r="D1079" s="2" t="s">
        <v>224</v>
      </c>
      <c r="E1079" s="207">
        <v>40543</v>
      </c>
      <c r="F1079" s="2">
        <v>9</v>
      </c>
      <c r="G1079" s="2">
        <v>5</v>
      </c>
      <c r="H1079" s="2">
        <v>895</v>
      </c>
      <c r="I1079" s="208">
        <v>1109</v>
      </c>
      <c r="J1079" s="2"/>
    </row>
    <row r="1080" spans="1:10" ht="11.25" customHeight="1">
      <c r="A1080" s="2">
        <v>104175</v>
      </c>
      <c r="B1080" s="2" t="s">
        <v>1299</v>
      </c>
      <c r="C1080" s="2">
        <v>2010</v>
      </c>
      <c r="D1080" s="2" t="s">
        <v>224</v>
      </c>
      <c r="E1080" s="207">
        <v>40633</v>
      </c>
      <c r="F1080" s="2">
        <v>308</v>
      </c>
      <c r="G1080" s="2">
        <v>201</v>
      </c>
      <c r="H1080" s="208">
        <v>87063</v>
      </c>
      <c r="I1080" s="208">
        <v>87063</v>
      </c>
      <c r="J1080" s="2"/>
    </row>
    <row r="1081" spans="1:10" ht="11.25" customHeight="1">
      <c r="A1081" s="2">
        <v>115218</v>
      </c>
      <c r="B1081" s="2" t="s">
        <v>1300</v>
      </c>
      <c r="C1081" s="2">
        <v>2010</v>
      </c>
      <c r="D1081" s="2" t="s">
        <v>224</v>
      </c>
      <c r="E1081" s="207">
        <v>40633</v>
      </c>
      <c r="F1081" s="2">
        <v>317</v>
      </c>
      <c r="G1081" s="2">
        <v>156</v>
      </c>
      <c r="H1081" s="208">
        <v>63062</v>
      </c>
      <c r="I1081" s="208">
        <v>63062</v>
      </c>
      <c r="J1081" s="2"/>
    </row>
    <row r="1082" spans="1:10" ht="11.25" customHeight="1">
      <c r="A1082" s="2">
        <v>102509</v>
      </c>
      <c r="B1082" s="2" t="s">
        <v>1301</v>
      </c>
      <c r="C1082" s="2">
        <v>2010</v>
      </c>
      <c r="D1082" s="2" t="s">
        <v>224</v>
      </c>
      <c r="E1082" s="207">
        <v>40633</v>
      </c>
      <c r="F1082" s="2">
        <v>58</v>
      </c>
      <c r="G1082" s="2">
        <v>35</v>
      </c>
      <c r="H1082" s="208">
        <v>16626</v>
      </c>
      <c r="I1082" s="208">
        <v>16626</v>
      </c>
      <c r="J1082" s="2"/>
    </row>
    <row r="1083" spans="1:10" ht="11.25" customHeight="1">
      <c r="A1083" s="2">
        <v>101373</v>
      </c>
      <c r="B1083" s="2" t="s">
        <v>1302</v>
      </c>
      <c r="C1083" s="2">
        <v>2010</v>
      </c>
      <c r="D1083" s="2" t="s">
        <v>224</v>
      </c>
      <c r="E1083" s="207">
        <v>40633</v>
      </c>
      <c r="F1083" s="2">
        <v>425</v>
      </c>
      <c r="G1083" s="2">
        <v>254</v>
      </c>
      <c r="H1083" s="208">
        <v>56727</v>
      </c>
      <c r="I1083" s="208">
        <v>56727</v>
      </c>
      <c r="J1083" s="2"/>
    </row>
    <row r="1084" spans="1:10" ht="11.25" customHeight="1">
      <c r="A1084" s="2">
        <v>101195</v>
      </c>
      <c r="B1084" s="2" t="s">
        <v>1303</v>
      </c>
      <c r="C1084" s="2">
        <v>2010</v>
      </c>
      <c r="D1084" s="2" t="s">
        <v>224</v>
      </c>
      <c r="E1084" s="207">
        <v>40633</v>
      </c>
      <c r="H1084" s="208">
        <v>142165</v>
      </c>
      <c r="J1084" s="2"/>
    </row>
    <row r="1085" spans="1:10" ht="11.25" customHeight="1">
      <c r="A1085" s="2">
        <v>114754</v>
      </c>
      <c r="B1085" s="2" t="s">
        <v>1304</v>
      </c>
      <c r="C1085" s="2">
        <v>2010</v>
      </c>
      <c r="D1085" s="2" t="s">
        <v>224</v>
      </c>
      <c r="E1085" s="207">
        <v>40633</v>
      </c>
      <c r="F1085" s="2">
        <v>59</v>
      </c>
      <c r="G1085" s="2">
        <v>35</v>
      </c>
      <c r="H1085" s="208">
        <v>33660</v>
      </c>
      <c r="I1085" s="208">
        <v>33660</v>
      </c>
      <c r="J1085" s="2"/>
    </row>
    <row r="1086" spans="1:10" ht="11.25" customHeight="1">
      <c r="A1086" s="2">
        <v>115225</v>
      </c>
      <c r="B1086" s="2" t="s">
        <v>1305</v>
      </c>
      <c r="C1086" s="2">
        <v>2010</v>
      </c>
      <c r="D1086" s="2" t="s">
        <v>224</v>
      </c>
      <c r="E1086" s="207">
        <v>40543</v>
      </c>
      <c r="F1086" s="2">
        <v>24</v>
      </c>
      <c r="G1086" s="2">
        <v>14</v>
      </c>
      <c r="H1086" s="208">
        <v>2134</v>
      </c>
      <c r="I1086" s="208">
        <v>2134</v>
      </c>
      <c r="J1086" s="2"/>
    </row>
    <row r="1087" spans="1:10" ht="11.25" customHeight="1">
      <c r="A1087" s="2">
        <v>101573</v>
      </c>
      <c r="B1087" s="2" t="s">
        <v>1306</v>
      </c>
      <c r="C1087" s="2">
        <v>2010</v>
      </c>
      <c r="D1087" s="2" t="s">
        <v>224</v>
      </c>
      <c r="E1087" s="207">
        <v>40543</v>
      </c>
      <c r="F1087" s="2">
        <v>99</v>
      </c>
      <c r="G1087" s="2">
        <v>52</v>
      </c>
      <c r="H1087" s="208">
        <v>4810</v>
      </c>
      <c r="I1087" s="208">
        <v>4810</v>
      </c>
      <c r="J1087" s="2"/>
    </row>
    <row r="1088" spans="1:10" ht="11.25" customHeight="1">
      <c r="A1088" s="2">
        <v>104463</v>
      </c>
      <c r="B1088" s="2" t="s">
        <v>1307</v>
      </c>
      <c r="C1088" s="2">
        <v>2010</v>
      </c>
      <c r="D1088" s="2" t="s">
        <v>224</v>
      </c>
      <c r="E1088" s="207">
        <v>40543</v>
      </c>
      <c r="F1088" s="2">
        <v>23</v>
      </c>
      <c r="G1088" s="2">
        <v>12</v>
      </c>
      <c r="H1088" s="208">
        <v>3384</v>
      </c>
      <c r="I1088" s="208">
        <v>3384</v>
      </c>
      <c r="J1088" s="2"/>
    </row>
    <row r="1089" spans="1:10" ht="11.25" customHeight="1">
      <c r="A1089" s="2">
        <v>100309</v>
      </c>
      <c r="B1089" s="2" t="s">
        <v>1308</v>
      </c>
      <c r="C1089" s="2">
        <v>2010</v>
      </c>
      <c r="D1089" s="2" t="s">
        <v>224</v>
      </c>
      <c r="E1089" s="207">
        <v>40543</v>
      </c>
      <c r="F1089" s="2">
        <v>207</v>
      </c>
      <c r="G1089" s="2">
        <v>100</v>
      </c>
      <c r="H1089" s="208">
        <v>57102</v>
      </c>
      <c r="I1089" s="208">
        <v>57102</v>
      </c>
      <c r="J1089" s="2"/>
    </row>
    <row r="1090" spans="1:10" ht="11.25" customHeight="1">
      <c r="A1090" s="2">
        <v>104933</v>
      </c>
      <c r="B1090" s="2" t="s">
        <v>1309</v>
      </c>
      <c r="C1090" s="2">
        <v>2010</v>
      </c>
      <c r="D1090" s="2" t="s">
        <v>224</v>
      </c>
      <c r="E1090" s="207">
        <v>40543</v>
      </c>
      <c r="F1090" s="2">
        <v>73</v>
      </c>
      <c r="G1090" s="2">
        <v>21</v>
      </c>
      <c r="H1090" s="208">
        <v>1741</v>
      </c>
      <c r="I1090" s="208">
        <v>1973</v>
      </c>
      <c r="J1090" s="2"/>
    </row>
    <row r="1091" spans="1:10" ht="11.25" customHeight="1">
      <c r="A1091" s="2">
        <v>101507</v>
      </c>
      <c r="B1091" s="2" t="s">
        <v>1310</v>
      </c>
      <c r="C1091" s="2">
        <v>2010</v>
      </c>
      <c r="D1091" s="2" t="s">
        <v>224</v>
      </c>
      <c r="E1091" s="207">
        <v>40543</v>
      </c>
      <c r="F1091" s="2">
        <v>67</v>
      </c>
      <c r="G1091" s="2">
        <v>37</v>
      </c>
      <c r="H1091" s="208">
        <v>9414</v>
      </c>
      <c r="I1091" s="208">
        <v>9414</v>
      </c>
      <c r="J1091" s="2"/>
    </row>
    <row r="1092" spans="1:10" ht="11.25" customHeight="1">
      <c r="A1092" s="2">
        <v>115163</v>
      </c>
      <c r="B1092" s="2" t="s">
        <v>1311</v>
      </c>
      <c r="C1092" s="2">
        <v>2010</v>
      </c>
      <c r="D1092" s="2" t="s">
        <v>224</v>
      </c>
      <c r="E1092" s="207">
        <v>40543</v>
      </c>
      <c r="F1092" s="2">
        <v>14</v>
      </c>
      <c r="G1092" s="2">
        <v>6</v>
      </c>
      <c r="H1092" s="2">
        <v>799</v>
      </c>
      <c r="I1092" s="2">
        <v>799</v>
      </c>
      <c r="J1092" s="2"/>
    </row>
    <row r="1093" spans="1:10" ht="11.25" customHeight="1">
      <c r="A1093" s="2">
        <v>102194</v>
      </c>
      <c r="B1093" s="2" t="s">
        <v>1312</v>
      </c>
      <c r="C1093" s="2">
        <v>2010</v>
      </c>
      <c r="D1093" s="2" t="s">
        <v>224</v>
      </c>
      <c r="E1093" s="207">
        <v>40543</v>
      </c>
      <c r="F1093" s="2">
        <v>769</v>
      </c>
      <c r="G1093" s="2">
        <v>395</v>
      </c>
      <c r="H1093" s="208">
        <v>50232</v>
      </c>
      <c r="I1093" s="208">
        <v>50232</v>
      </c>
      <c r="J1093" s="2"/>
    </row>
    <row r="1094" spans="1:10" ht="11.25" customHeight="1">
      <c r="A1094" s="2">
        <v>100639</v>
      </c>
      <c r="B1094" s="2" t="s">
        <v>1313</v>
      </c>
      <c r="C1094" s="2">
        <v>2010</v>
      </c>
      <c r="D1094" s="2" t="s">
        <v>224</v>
      </c>
      <c r="E1094" s="207">
        <v>40543</v>
      </c>
      <c r="F1094" s="2">
        <v>39</v>
      </c>
      <c r="G1094" s="2">
        <v>13</v>
      </c>
      <c r="H1094" s="208">
        <v>2286</v>
      </c>
      <c r="I1094" s="208">
        <v>2305</v>
      </c>
      <c r="J1094" s="2"/>
    </row>
    <row r="1095" spans="1:10" ht="11.25" customHeight="1">
      <c r="A1095" s="2">
        <v>101525</v>
      </c>
      <c r="B1095" s="2" t="s">
        <v>1314</v>
      </c>
      <c r="C1095" s="2">
        <v>2010</v>
      </c>
      <c r="D1095" s="2" t="s">
        <v>224</v>
      </c>
      <c r="E1095" s="207">
        <v>40543</v>
      </c>
      <c r="F1095" s="2">
        <v>210</v>
      </c>
      <c r="G1095" s="2">
        <v>126</v>
      </c>
      <c r="H1095" s="208">
        <v>42306</v>
      </c>
      <c r="I1095" s="208">
        <v>42306</v>
      </c>
      <c r="J1095" s="2"/>
    </row>
    <row r="1096" spans="1:10" ht="11.25" customHeight="1">
      <c r="A1096" s="2">
        <v>100539</v>
      </c>
      <c r="B1096" s="2" t="s">
        <v>1315</v>
      </c>
      <c r="C1096" s="2">
        <v>2010</v>
      </c>
      <c r="D1096" s="2" t="s">
        <v>224</v>
      </c>
      <c r="E1096" s="207">
        <v>40543</v>
      </c>
      <c r="F1096" s="2">
        <v>376</v>
      </c>
      <c r="G1096" s="2">
        <v>112</v>
      </c>
      <c r="H1096" s="208">
        <v>8036</v>
      </c>
      <c r="I1096" s="208">
        <v>8551</v>
      </c>
      <c r="J1096" s="2"/>
    </row>
    <row r="1097" spans="1:10" ht="11.25" customHeight="1">
      <c r="A1097" s="2">
        <v>101494</v>
      </c>
      <c r="B1097" s="2" t="s">
        <v>1316</v>
      </c>
      <c r="C1097" s="2">
        <v>2010</v>
      </c>
      <c r="D1097" s="2" t="s">
        <v>224</v>
      </c>
      <c r="E1097" s="207">
        <v>40543</v>
      </c>
      <c r="J1097" s="2"/>
    </row>
    <row r="1098" spans="1:10" ht="11.25" customHeight="1">
      <c r="A1098" s="2">
        <v>101365</v>
      </c>
      <c r="B1098" s="2" t="s">
        <v>1317</v>
      </c>
      <c r="C1098" s="2">
        <v>2010</v>
      </c>
      <c r="D1098" s="2" t="s">
        <v>224</v>
      </c>
      <c r="E1098" s="207">
        <v>40543</v>
      </c>
      <c r="F1098" s="2">
        <v>786</v>
      </c>
      <c r="G1098" s="2">
        <v>524</v>
      </c>
      <c r="H1098" s="208">
        <v>111153</v>
      </c>
      <c r="I1098" s="208">
        <v>111153</v>
      </c>
      <c r="J1098" s="2"/>
    </row>
    <row r="1099" spans="1:10" ht="11.25" customHeight="1">
      <c r="A1099" s="2">
        <v>100109</v>
      </c>
      <c r="B1099" s="2" t="s">
        <v>1318</v>
      </c>
      <c r="C1099" s="2">
        <v>2010</v>
      </c>
      <c r="D1099" s="2" t="s">
        <v>224</v>
      </c>
      <c r="E1099" s="207">
        <v>40724</v>
      </c>
      <c r="F1099" s="208">
        <v>3989</v>
      </c>
      <c r="G1099" s="208">
        <v>2315</v>
      </c>
      <c r="H1099" s="208">
        <v>521099</v>
      </c>
      <c r="I1099" s="208">
        <v>531290</v>
      </c>
      <c r="J1099" s="2"/>
    </row>
    <row r="1100" spans="1:10" ht="11.25" customHeight="1">
      <c r="A1100" s="2">
        <v>134858</v>
      </c>
      <c r="B1100" s="2" t="s">
        <v>1319</v>
      </c>
      <c r="C1100" s="2">
        <v>2010</v>
      </c>
      <c r="D1100" s="2" t="s">
        <v>224</v>
      </c>
      <c r="E1100" s="207">
        <v>40543</v>
      </c>
      <c r="F1100" s="2">
        <v>5</v>
      </c>
      <c r="G1100" s="2">
        <v>4</v>
      </c>
      <c r="H1100" s="2">
        <v>738</v>
      </c>
      <c r="I1100" s="2">
        <v>738</v>
      </c>
      <c r="J1100" s="2"/>
    </row>
    <row r="1101" spans="1:10" ht="11.25" customHeight="1">
      <c r="A1101" s="2">
        <v>100321</v>
      </c>
      <c r="B1101" s="2" t="s">
        <v>1320</v>
      </c>
      <c r="C1101" s="2">
        <v>2010</v>
      </c>
      <c r="D1101" s="2" t="s">
        <v>224</v>
      </c>
      <c r="E1101" s="207">
        <v>40543</v>
      </c>
      <c r="F1101" s="2">
        <v>457</v>
      </c>
      <c r="G1101" s="2">
        <v>234</v>
      </c>
      <c r="H1101" s="208">
        <v>87186</v>
      </c>
      <c r="I1101" s="208">
        <v>87195</v>
      </c>
      <c r="J1101" s="2"/>
    </row>
    <row r="1102" spans="1:10" ht="11.25" customHeight="1">
      <c r="A1102" s="2">
        <v>100127</v>
      </c>
      <c r="B1102" s="2" t="s">
        <v>1321</v>
      </c>
      <c r="C1102" s="2">
        <v>2010</v>
      </c>
      <c r="D1102" s="2" t="s">
        <v>224</v>
      </c>
      <c r="E1102" s="207">
        <v>40724</v>
      </c>
      <c r="H1102" s="208">
        <v>41569</v>
      </c>
      <c r="J1102" s="2"/>
    </row>
    <row r="1103" spans="1:10" ht="11.25" customHeight="1">
      <c r="A1103" s="2">
        <v>102599</v>
      </c>
      <c r="B1103" s="2" t="s">
        <v>1322</v>
      </c>
      <c r="C1103" s="2">
        <v>2010</v>
      </c>
      <c r="D1103" s="2" t="s">
        <v>224</v>
      </c>
      <c r="E1103" s="207">
        <v>40633</v>
      </c>
      <c r="F1103" s="2">
        <v>646</v>
      </c>
      <c r="G1103" s="2">
        <v>344</v>
      </c>
      <c r="H1103" s="208">
        <v>242799</v>
      </c>
      <c r="I1103" s="208">
        <v>263070</v>
      </c>
      <c r="J1103" s="2"/>
    </row>
    <row r="1104" spans="1:10" ht="11.25" customHeight="1">
      <c r="A1104" s="2">
        <v>102422</v>
      </c>
      <c r="B1104" s="2" t="s">
        <v>1323</v>
      </c>
      <c r="C1104" s="2">
        <v>2010</v>
      </c>
      <c r="D1104" s="2" t="s">
        <v>224</v>
      </c>
      <c r="E1104" s="207">
        <v>40543</v>
      </c>
      <c r="F1104" s="2">
        <v>90</v>
      </c>
      <c r="G1104" s="2">
        <v>40</v>
      </c>
      <c r="H1104" s="208">
        <v>3862</v>
      </c>
      <c r="I1104" s="208">
        <v>3862</v>
      </c>
      <c r="J1104" s="2"/>
    </row>
    <row r="1105" spans="1:10" ht="11.25" customHeight="1">
      <c r="A1105" s="2">
        <v>115224</v>
      </c>
      <c r="B1105" s="2" t="s">
        <v>1324</v>
      </c>
      <c r="C1105" s="2">
        <v>2010</v>
      </c>
      <c r="D1105" s="2" t="s">
        <v>224</v>
      </c>
      <c r="E1105" s="207">
        <v>40543</v>
      </c>
      <c r="F1105" s="2">
        <v>5</v>
      </c>
      <c r="G1105" s="2">
        <v>1</v>
      </c>
      <c r="H1105" s="2">
        <v>325</v>
      </c>
      <c r="I1105" s="2">
        <v>325</v>
      </c>
      <c r="J1105" s="2"/>
    </row>
    <row r="1106" spans="1:10" ht="11.25" customHeight="1">
      <c r="A1106" s="2">
        <v>100501</v>
      </c>
      <c r="B1106" s="2" t="s">
        <v>1325</v>
      </c>
      <c r="C1106" s="2">
        <v>2010</v>
      </c>
      <c r="D1106" s="2" t="s">
        <v>224</v>
      </c>
      <c r="E1106" s="207">
        <v>40543</v>
      </c>
      <c r="F1106" s="208">
        <v>2846</v>
      </c>
      <c r="G1106" s="208">
        <v>1816</v>
      </c>
      <c r="H1106" s="208">
        <v>194660</v>
      </c>
      <c r="I1106" s="208">
        <v>201952</v>
      </c>
      <c r="J1106" s="2"/>
    </row>
    <row r="1107" spans="1:10" ht="11.25" customHeight="1">
      <c r="A1107" s="2">
        <v>100122</v>
      </c>
      <c r="B1107" s="2" t="s">
        <v>1326</v>
      </c>
      <c r="C1107" s="2">
        <v>2010</v>
      </c>
      <c r="D1107" s="2" t="s">
        <v>224</v>
      </c>
      <c r="E1107" s="207">
        <v>40543</v>
      </c>
      <c r="F1107" s="208">
        <v>2475</v>
      </c>
      <c r="G1107" s="208">
        <v>1508</v>
      </c>
      <c r="H1107" s="208">
        <v>282920</v>
      </c>
      <c r="I1107" s="208">
        <v>337631</v>
      </c>
      <c r="J1107" s="2"/>
    </row>
    <row r="1108" spans="1:10" ht="11.25" customHeight="1">
      <c r="A1108" s="2">
        <v>103694</v>
      </c>
      <c r="B1108" s="2" t="s">
        <v>1327</v>
      </c>
      <c r="C1108" s="2">
        <v>2010</v>
      </c>
      <c r="D1108" s="2" t="s">
        <v>224</v>
      </c>
      <c r="E1108" s="207">
        <v>40543</v>
      </c>
      <c r="J1108" s="2"/>
    </row>
    <row r="1109" spans="1:10" ht="11.25" customHeight="1">
      <c r="A1109" s="2">
        <v>100691</v>
      </c>
      <c r="B1109" s="2" t="s">
        <v>1328</v>
      </c>
      <c r="C1109" s="2">
        <v>2010</v>
      </c>
      <c r="D1109" s="2" t="s">
        <v>224</v>
      </c>
      <c r="E1109" s="207">
        <v>40543</v>
      </c>
      <c r="F1109" s="2">
        <v>265</v>
      </c>
      <c r="G1109" s="2">
        <v>145</v>
      </c>
      <c r="H1109" s="208">
        <v>54903</v>
      </c>
      <c r="I1109" s="208">
        <v>74839</v>
      </c>
      <c r="J1109" s="2"/>
    </row>
    <row r="1110" spans="1:10" ht="11.25" customHeight="1">
      <c r="A1110" s="2">
        <v>100635</v>
      </c>
      <c r="B1110" s="2" t="s">
        <v>1329</v>
      </c>
      <c r="C1110" s="2">
        <v>2010</v>
      </c>
      <c r="D1110" s="2" t="s">
        <v>224</v>
      </c>
      <c r="E1110" s="207">
        <v>40543</v>
      </c>
      <c r="F1110" s="2">
        <v>117</v>
      </c>
      <c r="G1110" s="2">
        <v>53</v>
      </c>
      <c r="H1110" s="208">
        <v>15441</v>
      </c>
      <c r="I1110" s="208">
        <v>15441</v>
      </c>
      <c r="J1110" s="2"/>
    </row>
    <row r="1111" spans="1:10" ht="11.25" customHeight="1">
      <c r="A1111" s="2">
        <v>100658</v>
      </c>
      <c r="B1111" s="2" t="s">
        <v>1330</v>
      </c>
      <c r="C1111" s="2">
        <v>2010</v>
      </c>
      <c r="D1111" s="2" t="s">
        <v>224</v>
      </c>
      <c r="E1111" s="207">
        <v>40543</v>
      </c>
      <c r="F1111" s="2">
        <v>312</v>
      </c>
      <c r="G1111" s="2">
        <v>109</v>
      </c>
      <c r="H1111" s="208">
        <v>22585</v>
      </c>
      <c r="I1111" s="208">
        <v>22897</v>
      </c>
      <c r="J1111" s="2"/>
    </row>
    <row r="1112" spans="1:10" ht="11.25" customHeight="1">
      <c r="A1112" s="2">
        <v>127586</v>
      </c>
      <c r="B1112" s="2" t="s">
        <v>1331</v>
      </c>
      <c r="C1112" s="2">
        <v>2010</v>
      </c>
      <c r="D1112" s="2" t="s">
        <v>224</v>
      </c>
      <c r="E1112" s="207">
        <v>40543</v>
      </c>
      <c r="F1112" s="2">
        <v>6</v>
      </c>
      <c r="H1112" s="208">
        <v>1429</v>
      </c>
      <c r="I1112" s="208">
        <v>1429</v>
      </c>
      <c r="J1112" s="2"/>
    </row>
    <row r="1113" spans="1:10" ht="11.25" customHeight="1">
      <c r="A1113" s="2">
        <v>101093</v>
      </c>
      <c r="B1113" s="2" t="s">
        <v>1332</v>
      </c>
      <c r="C1113" s="2">
        <v>2010</v>
      </c>
      <c r="D1113" s="2" t="s">
        <v>224</v>
      </c>
      <c r="E1113" s="207">
        <v>40543</v>
      </c>
      <c r="F1113" s="2">
        <v>17</v>
      </c>
      <c r="G1113" s="2">
        <v>12</v>
      </c>
      <c r="H1113" s="208">
        <v>5726</v>
      </c>
      <c r="I1113" s="208">
        <v>7108</v>
      </c>
      <c r="J1113" s="2"/>
    </row>
    <row r="1114" spans="1:10" ht="11.25" customHeight="1">
      <c r="A1114" s="2">
        <v>101090</v>
      </c>
      <c r="B1114" s="2" t="s">
        <v>1333</v>
      </c>
      <c r="C1114" s="2">
        <v>2010</v>
      </c>
      <c r="D1114" s="2" t="s">
        <v>224</v>
      </c>
      <c r="E1114" s="207">
        <v>40543</v>
      </c>
      <c r="F1114" s="2">
        <v>17</v>
      </c>
      <c r="G1114" s="2">
        <v>9</v>
      </c>
      <c r="H1114" s="208">
        <v>3705</v>
      </c>
      <c r="I1114" s="208">
        <v>3705</v>
      </c>
      <c r="J1114" s="2"/>
    </row>
    <row r="1115" spans="1:10" ht="11.25" customHeight="1">
      <c r="A1115" s="2">
        <v>101094</v>
      </c>
      <c r="B1115" s="2" t="s">
        <v>1334</v>
      </c>
      <c r="C1115" s="2">
        <v>2010</v>
      </c>
      <c r="D1115" s="2" t="s">
        <v>224</v>
      </c>
      <c r="E1115" s="207">
        <v>40543</v>
      </c>
      <c r="F1115" s="2">
        <v>13</v>
      </c>
      <c r="G1115" s="2">
        <v>7</v>
      </c>
      <c r="H1115" s="208">
        <v>4511</v>
      </c>
      <c r="I1115" s="208">
        <v>4511</v>
      </c>
      <c r="J1115" s="2"/>
    </row>
    <row r="1116" spans="1:10" ht="11.25" customHeight="1">
      <c r="A1116" s="2">
        <v>102994</v>
      </c>
      <c r="B1116" s="2" t="s">
        <v>1335</v>
      </c>
      <c r="C1116" s="2">
        <v>2010</v>
      </c>
      <c r="D1116" s="2" t="s">
        <v>224</v>
      </c>
      <c r="E1116" s="207">
        <v>40543</v>
      </c>
      <c r="J1116" s="2"/>
    </row>
    <row r="1117" spans="1:10" ht="11.25" customHeight="1">
      <c r="A1117" s="2">
        <v>104450</v>
      </c>
      <c r="B1117" s="2" t="s">
        <v>1336</v>
      </c>
      <c r="C1117" s="2">
        <v>2010</v>
      </c>
      <c r="D1117" s="2" t="s">
        <v>224</v>
      </c>
      <c r="E1117" s="207">
        <v>40543</v>
      </c>
      <c r="F1117" s="2">
        <v>23</v>
      </c>
      <c r="G1117" s="2">
        <v>6</v>
      </c>
      <c r="H1117" s="208">
        <v>3340</v>
      </c>
      <c r="I1117" s="208">
        <v>3340</v>
      </c>
      <c r="J1117" s="2"/>
    </row>
    <row r="1118" spans="1:10" ht="11.25" customHeight="1">
      <c r="A1118" s="2">
        <v>100227</v>
      </c>
      <c r="B1118" s="2" t="s">
        <v>1337</v>
      </c>
      <c r="C1118" s="2">
        <v>2010</v>
      </c>
      <c r="D1118" s="2" t="s">
        <v>224</v>
      </c>
      <c r="E1118" s="207">
        <v>40543</v>
      </c>
      <c r="F1118" s="2">
        <v>226</v>
      </c>
      <c r="G1118" s="2">
        <v>75</v>
      </c>
      <c r="H1118" s="208">
        <v>20410</v>
      </c>
      <c r="I1118" s="208">
        <v>20410</v>
      </c>
      <c r="J1118" s="2"/>
    </row>
    <row r="1119" spans="1:10" ht="11.25" customHeight="1">
      <c r="A1119" s="2">
        <v>100102</v>
      </c>
      <c r="B1119" s="2" t="s">
        <v>1338</v>
      </c>
      <c r="C1119" s="2">
        <v>2010</v>
      </c>
      <c r="D1119" s="2" t="s">
        <v>224</v>
      </c>
      <c r="E1119" s="207">
        <v>40724</v>
      </c>
      <c r="F1119" s="208">
        <v>1857</v>
      </c>
      <c r="G1119" s="208">
        <v>1119</v>
      </c>
      <c r="H1119" s="208">
        <v>212752</v>
      </c>
      <c r="I1119" s="208">
        <v>227219</v>
      </c>
      <c r="J1119" s="2"/>
    </row>
    <row r="1120" spans="1:10" ht="11.25" customHeight="1">
      <c r="A1120" s="2">
        <v>114030</v>
      </c>
      <c r="B1120" s="2" t="s">
        <v>1339</v>
      </c>
      <c r="C1120" s="2">
        <v>2010</v>
      </c>
      <c r="D1120" s="2" t="s">
        <v>224</v>
      </c>
      <c r="E1120" s="207">
        <v>40633</v>
      </c>
      <c r="F1120" s="2">
        <v>88</v>
      </c>
      <c r="G1120" s="2">
        <v>63</v>
      </c>
      <c r="H1120" s="208">
        <v>19878</v>
      </c>
      <c r="I1120" s="208">
        <v>19878</v>
      </c>
      <c r="J1120" s="2"/>
    </row>
    <row r="1121" spans="1:10" ht="11.25" customHeight="1">
      <c r="A1121" s="2">
        <v>101222</v>
      </c>
      <c r="B1121" s="2" t="s">
        <v>1340</v>
      </c>
      <c r="C1121" s="2">
        <v>2010</v>
      </c>
      <c r="D1121" s="2" t="s">
        <v>224</v>
      </c>
      <c r="E1121" s="207">
        <v>40543</v>
      </c>
      <c r="F1121" s="2">
        <v>89</v>
      </c>
      <c r="G1121" s="2">
        <v>33</v>
      </c>
      <c r="H1121" s="208">
        <v>6246</v>
      </c>
      <c r="I1121" s="208">
        <v>6246</v>
      </c>
      <c r="J1121" s="2"/>
    </row>
    <row r="1122" spans="1:10" ht="11.25" customHeight="1">
      <c r="A1122" s="2">
        <v>100992</v>
      </c>
      <c r="B1122" s="2" t="s">
        <v>1341</v>
      </c>
      <c r="C1122" s="2">
        <v>2010</v>
      </c>
      <c r="D1122" s="2" t="s">
        <v>224</v>
      </c>
      <c r="E1122" s="207">
        <v>40633</v>
      </c>
      <c r="F1122" s="208">
        <v>4009</v>
      </c>
      <c r="G1122" s="208">
        <v>2423</v>
      </c>
      <c r="H1122" s="208">
        <v>847671</v>
      </c>
      <c r="I1122" s="208">
        <v>1006109</v>
      </c>
      <c r="J1122" s="2"/>
    </row>
    <row r="1123" spans="1:10" ht="11.25" customHeight="1">
      <c r="A1123" s="2">
        <v>100407</v>
      </c>
      <c r="B1123" s="2" t="s">
        <v>1342</v>
      </c>
      <c r="C1123" s="2">
        <v>2010</v>
      </c>
      <c r="D1123" s="2" t="s">
        <v>224</v>
      </c>
      <c r="E1123" s="207">
        <v>40543</v>
      </c>
      <c r="F1123" s="2">
        <v>127</v>
      </c>
      <c r="G1123" s="2">
        <v>22</v>
      </c>
      <c r="H1123" s="208">
        <v>3421</v>
      </c>
      <c r="I1123" s="208">
        <v>3506</v>
      </c>
      <c r="J1123" s="2"/>
    </row>
    <row r="1124" spans="1:10" ht="11.25" customHeight="1">
      <c r="A1124" s="2">
        <v>102156</v>
      </c>
      <c r="B1124" s="2" t="s">
        <v>1343</v>
      </c>
      <c r="C1124" s="2">
        <v>2010</v>
      </c>
      <c r="D1124" s="2" t="s">
        <v>224</v>
      </c>
      <c r="E1124" s="207">
        <v>40543</v>
      </c>
      <c r="F1124" s="2">
        <v>5</v>
      </c>
      <c r="G1124" s="2">
        <v>2</v>
      </c>
      <c r="H1124" s="2">
        <v>227</v>
      </c>
      <c r="I1124" s="2">
        <v>227</v>
      </c>
      <c r="J1124" s="2"/>
    </row>
    <row r="1125" spans="1:10" ht="11.25" customHeight="1">
      <c r="A1125" s="2">
        <v>100621</v>
      </c>
      <c r="B1125" s="2" t="s">
        <v>1344</v>
      </c>
      <c r="C1125" s="2">
        <v>2010</v>
      </c>
      <c r="D1125" s="2" t="s">
        <v>224</v>
      </c>
      <c r="E1125" s="207">
        <v>40543</v>
      </c>
      <c r="F1125" s="2">
        <v>860</v>
      </c>
      <c r="G1125" s="2">
        <v>100</v>
      </c>
      <c r="H1125" s="208">
        <v>38516</v>
      </c>
      <c r="I1125" s="208">
        <v>38516</v>
      </c>
      <c r="J1125" s="2"/>
    </row>
    <row r="1126" spans="1:10" ht="11.25" customHeight="1">
      <c r="A1126" s="2">
        <v>102114</v>
      </c>
      <c r="B1126" s="2" t="s">
        <v>1345</v>
      </c>
      <c r="C1126" s="2">
        <v>2010</v>
      </c>
      <c r="D1126" s="2" t="s">
        <v>224</v>
      </c>
      <c r="E1126" s="207">
        <v>40543</v>
      </c>
      <c r="F1126" s="2">
        <v>623</v>
      </c>
      <c r="G1126" s="2">
        <v>178</v>
      </c>
      <c r="H1126" s="208">
        <v>20891</v>
      </c>
      <c r="I1126" s="208">
        <v>22724</v>
      </c>
      <c r="J1126" s="2"/>
    </row>
    <row r="1127" spans="1:10" ht="11.25" customHeight="1">
      <c r="A1127" s="2">
        <v>100653</v>
      </c>
      <c r="B1127" s="2" t="s">
        <v>1346</v>
      </c>
      <c r="C1127" s="2">
        <v>2010</v>
      </c>
      <c r="D1127" s="2" t="s">
        <v>224</v>
      </c>
      <c r="E1127" s="207">
        <v>40543</v>
      </c>
      <c r="F1127" s="2">
        <v>670</v>
      </c>
      <c r="G1127" s="2">
        <v>266</v>
      </c>
      <c r="H1127" s="208">
        <v>30821</v>
      </c>
      <c r="I1127" s="208">
        <v>30821</v>
      </c>
      <c r="J1127" s="2"/>
    </row>
    <row r="1128" spans="1:10" ht="11.25" customHeight="1">
      <c r="A1128" s="2">
        <v>101888</v>
      </c>
      <c r="B1128" s="2" t="s">
        <v>1347</v>
      </c>
      <c r="C1128" s="2">
        <v>2010</v>
      </c>
      <c r="D1128" s="2" t="s">
        <v>224</v>
      </c>
      <c r="E1128" s="207">
        <v>40543</v>
      </c>
      <c r="G1128" s="2">
        <v>15</v>
      </c>
      <c r="H1128" s="208">
        <v>2725</v>
      </c>
      <c r="I1128" s="208">
        <v>2725</v>
      </c>
      <c r="J1128" s="2"/>
    </row>
    <row r="1129" spans="1:10" ht="11.25" customHeight="1">
      <c r="A1129" s="2">
        <v>100630</v>
      </c>
      <c r="B1129" s="2" t="s">
        <v>1348</v>
      </c>
      <c r="C1129" s="2">
        <v>2010</v>
      </c>
      <c r="D1129" s="2" t="s">
        <v>224</v>
      </c>
      <c r="E1129" s="207">
        <v>40543</v>
      </c>
      <c r="F1129" s="2">
        <v>176</v>
      </c>
      <c r="G1129" s="2">
        <v>73</v>
      </c>
      <c r="H1129" s="208">
        <v>10960</v>
      </c>
      <c r="I1129" s="208">
        <v>10960</v>
      </c>
      <c r="J1129" s="2"/>
    </row>
    <row r="1130" spans="1:10" ht="11.25" customHeight="1">
      <c r="A1130" s="2">
        <v>114048</v>
      </c>
      <c r="B1130" s="2" t="s">
        <v>1349</v>
      </c>
      <c r="C1130" s="2">
        <v>2010</v>
      </c>
      <c r="D1130" s="2" t="s">
        <v>224</v>
      </c>
      <c r="E1130" s="207">
        <v>40543</v>
      </c>
      <c r="F1130" s="2">
        <v>66</v>
      </c>
      <c r="G1130" s="2">
        <v>40</v>
      </c>
      <c r="H1130" s="208">
        <v>5568</v>
      </c>
      <c r="I1130" s="208">
        <v>5568</v>
      </c>
      <c r="J1130" s="2"/>
    </row>
    <row r="1131" spans="1:10" ht="11.25" customHeight="1">
      <c r="A1131" s="2">
        <v>102389</v>
      </c>
      <c r="B1131" s="2" t="s">
        <v>1350</v>
      </c>
      <c r="C1131" s="2">
        <v>2010</v>
      </c>
      <c r="D1131" s="2" t="s">
        <v>224</v>
      </c>
      <c r="E1131" s="207">
        <v>40375</v>
      </c>
      <c r="F1131" s="2">
        <v>40</v>
      </c>
      <c r="G1131" s="2">
        <v>23</v>
      </c>
      <c r="H1131" s="208">
        <v>5801</v>
      </c>
      <c r="I1131" s="208">
        <v>9263</v>
      </c>
      <c r="J1131" s="2"/>
    </row>
    <row r="1132" spans="1:10" ht="11.25" customHeight="1">
      <c r="A1132" s="2">
        <v>100440</v>
      </c>
      <c r="B1132" s="2" t="s">
        <v>1351</v>
      </c>
      <c r="C1132" s="2">
        <v>2010</v>
      </c>
      <c r="D1132" s="2" t="s">
        <v>224</v>
      </c>
      <c r="E1132" s="207">
        <v>40543</v>
      </c>
      <c r="F1132" s="2">
        <v>232</v>
      </c>
      <c r="G1132" s="2">
        <v>112</v>
      </c>
      <c r="H1132" s="208">
        <v>30381</v>
      </c>
      <c r="I1132" s="208">
        <v>30591</v>
      </c>
      <c r="J1132" s="2"/>
    </row>
    <row r="1133" spans="1:10" ht="11.25" customHeight="1">
      <c r="A1133" s="2">
        <v>101743</v>
      </c>
      <c r="B1133" s="2" t="s">
        <v>1352</v>
      </c>
      <c r="C1133" s="2">
        <v>2010</v>
      </c>
      <c r="D1133" s="2" t="s">
        <v>224</v>
      </c>
      <c r="E1133" s="207">
        <v>40543</v>
      </c>
      <c r="F1133" s="2">
        <v>27</v>
      </c>
      <c r="G1133" s="2">
        <v>5</v>
      </c>
      <c r="H1133" s="208">
        <v>1035</v>
      </c>
      <c r="I1133" s="208">
        <v>1035</v>
      </c>
      <c r="J1133" s="2"/>
    </row>
    <row r="1134" spans="1:10" ht="11.25" customHeight="1">
      <c r="A1134" s="2">
        <v>100197</v>
      </c>
      <c r="B1134" s="2" t="s">
        <v>1353</v>
      </c>
      <c r="C1134" s="2">
        <v>2010</v>
      </c>
      <c r="D1134" s="2" t="s">
        <v>224</v>
      </c>
      <c r="E1134" s="207">
        <v>40543</v>
      </c>
      <c r="F1134" s="2">
        <v>24</v>
      </c>
      <c r="G1134" s="2">
        <v>9</v>
      </c>
      <c r="H1134" s="2">
        <v>624</v>
      </c>
      <c r="I1134" s="2">
        <v>635</v>
      </c>
      <c r="J1134" s="2"/>
    </row>
    <row r="1135" spans="1:10" ht="11.25" customHeight="1">
      <c r="A1135" s="2">
        <v>132660</v>
      </c>
      <c r="B1135" s="2" t="s">
        <v>1354</v>
      </c>
      <c r="C1135" s="2">
        <v>2010</v>
      </c>
      <c r="D1135" s="2" t="s">
        <v>224</v>
      </c>
      <c r="E1135" s="207">
        <v>40543</v>
      </c>
      <c r="F1135" s="2">
        <v>3</v>
      </c>
      <c r="G1135" s="2">
        <v>1</v>
      </c>
      <c r="H1135" s="2">
        <v>143</v>
      </c>
      <c r="I1135" s="2">
        <v>143</v>
      </c>
      <c r="J1135" s="2"/>
    </row>
    <row r="1136" spans="1:10" ht="11.25" customHeight="1">
      <c r="A1136" s="2">
        <v>106117</v>
      </c>
      <c r="B1136" s="2" t="s">
        <v>1355</v>
      </c>
      <c r="C1136" s="2">
        <v>2010</v>
      </c>
      <c r="D1136" s="2" t="s">
        <v>224</v>
      </c>
      <c r="E1136" s="207">
        <v>40633</v>
      </c>
      <c r="J1136" s="2"/>
    </row>
    <row r="1137" spans="1:10" ht="11.25" customHeight="1">
      <c r="A1137" s="2">
        <v>100717</v>
      </c>
      <c r="B1137" s="2" t="s">
        <v>1356</v>
      </c>
      <c r="C1137" s="2">
        <v>2010</v>
      </c>
      <c r="D1137" s="2" t="s">
        <v>224</v>
      </c>
      <c r="E1137" s="207">
        <v>40543</v>
      </c>
      <c r="F1137" s="2">
        <v>193</v>
      </c>
      <c r="G1137" s="2">
        <v>8</v>
      </c>
      <c r="H1137" s="208">
        <v>14174</v>
      </c>
      <c r="I1137" s="208">
        <v>14174</v>
      </c>
      <c r="J1137" s="2"/>
    </row>
    <row r="1138" spans="1:10" ht="11.25" customHeight="1">
      <c r="A1138" s="2">
        <v>101444</v>
      </c>
      <c r="B1138" s="2" t="s">
        <v>1357</v>
      </c>
      <c r="C1138" s="2">
        <v>2010</v>
      </c>
      <c r="D1138" s="2" t="s">
        <v>224</v>
      </c>
      <c r="E1138" s="207">
        <v>40543</v>
      </c>
      <c r="F1138" s="208">
        <v>8800</v>
      </c>
      <c r="G1138" s="208">
        <v>2889</v>
      </c>
      <c r="H1138" s="208">
        <v>8166287</v>
      </c>
      <c r="I1138" s="208">
        <v>8166287</v>
      </c>
      <c r="J1138" s="2"/>
    </row>
    <row r="1139" spans="1:10" ht="11.25" customHeight="1">
      <c r="A1139" s="2">
        <v>100638</v>
      </c>
      <c r="B1139" s="2" t="s">
        <v>1358</v>
      </c>
      <c r="C1139" s="2">
        <v>2010</v>
      </c>
      <c r="D1139" s="2" t="s">
        <v>224</v>
      </c>
      <c r="E1139" s="207">
        <v>40543</v>
      </c>
      <c r="F1139" s="2">
        <v>627</v>
      </c>
      <c r="G1139" s="2">
        <v>312</v>
      </c>
      <c r="H1139" s="208">
        <v>108047</v>
      </c>
      <c r="I1139" s="208">
        <v>108047</v>
      </c>
      <c r="J1139" s="2"/>
    </row>
    <row r="1140" spans="1:10" ht="11.25" customHeight="1">
      <c r="A1140" s="2">
        <v>104257</v>
      </c>
      <c r="B1140" s="2" t="s">
        <v>1358</v>
      </c>
      <c r="C1140" s="2">
        <v>2010</v>
      </c>
      <c r="D1140" s="2" t="s">
        <v>224</v>
      </c>
      <c r="E1140" s="207">
        <v>40543</v>
      </c>
      <c r="F1140" s="2">
        <v>103</v>
      </c>
      <c r="G1140" s="2">
        <v>52</v>
      </c>
      <c r="H1140" s="208">
        <v>15425</v>
      </c>
      <c r="I1140" s="208">
        <v>15425</v>
      </c>
      <c r="J1140" s="2"/>
    </row>
    <row r="1141" spans="1:10" ht="11.25" customHeight="1">
      <c r="A1141" s="2">
        <v>104095</v>
      </c>
      <c r="B1141" s="2" t="s">
        <v>1359</v>
      </c>
      <c r="C1141" s="2">
        <v>2010</v>
      </c>
      <c r="D1141" s="2" t="s">
        <v>224</v>
      </c>
      <c r="E1141" s="207">
        <v>40633</v>
      </c>
      <c r="F1141" s="2">
        <v>105</v>
      </c>
      <c r="G1141" s="2">
        <v>53</v>
      </c>
      <c r="H1141" s="208">
        <v>10336</v>
      </c>
      <c r="I1141" s="208">
        <v>10336</v>
      </c>
      <c r="J1141" s="2"/>
    </row>
    <row r="1142" spans="1:10" ht="11.25" customHeight="1">
      <c r="A1142" s="2">
        <v>125733</v>
      </c>
      <c r="B1142" s="2" t="s">
        <v>1360</v>
      </c>
      <c r="C1142" s="2">
        <v>2010</v>
      </c>
      <c r="D1142" s="2" t="s">
        <v>224</v>
      </c>
      <c r="E1142" s="207">
        <v>40633</v>
      </c>
      <c r="F1142" s="2">
        <v>64</v>
      </c>
      <c r="G1142" s="2">
        <v>36</v>
      </c>
      <c r="H1142" s="208">
        <v>10705</v>
      </c>
      <c r="I1142" s="208">
        <v>10705</v>
      </c>
      <c r="J1142" s="2"/>
    </row>
    <row r="1143" spans="1:10" ht="11.25" customHeight="1">
      <c r="A1143" s="2">
        <v>100033</v>
      </c>
      <c r="B1143" s="2" t="s">
        <v>1361</v>
      </c>
      <c r="C1143" s="2">
        <v>2010</v>
      </c>
      <c r="D1143" s="2" t="s">
        <v>224</v>
      </c>
      <c r="E1143" s="207">
        <v>40633</v>
      </c>
      <c r="F1143" s="2">
        <v>829</v>
      </c>
      <c r="G1143" s="2">
        <v>492</v>
      </c>
      <c r="H1143" s="208">
        <v>222535</v>
      </c>
      <c r="I1143" s="208">
        <v>222535</v>
      </c>
      <c r="J1143" s="2"/>
    </row>
    <row r="1144" spans="1:10" ht="11.25" customHeight="1">
      <c r="A1144" s="2">
        <v>100650</v>
      </c>
      <c r="B1144" s="2" t="s">
        <v>1362</v>
      </c>
      <c r="C1144" s="2">
        <v>2010</v>
      </c>
      <c r="D1144" s="2" t="s">
        <v>224</v>
      </c>
      <c r="E1144" s="207">
        <v>40543</v>
      </c>
      <c r="F1144" s="2">
        <v>92</v>
      </c>
      <c r="G1144" s="2">
        <v>30</v>
      </c>
      <c r="H1144" s="208">
        <v>13358</v>
      </c>
      <c r="I1144" s="208">
        <v>13358</v>
      </c>
      <c r="J1144" s="2"/>
    </row>
    <row r="1145" spans="1:10" ht="11.25" customHeight="1">
      <c r="A1145" s="2">
        <v>100332</v>
      </c>
      <c r="B1145" s="2" t="s">
        <v>1363</v>
      </c>
      <c r="C1145" s="2">
        <v>2010</v>
      </c>
      <c r="D1145" s="2" t="s">
        <v>224</v>
      </c>
      <c r="E1145" s="207">
        <v>40543</v>
      </c>
      <c r="F1145" s="208">
        <v>1222</v>
      </c>
      <c r="G1145" s="2">
        <v>316</v>
      </c>
      <c r="H1145" s="208">
        <v>86186</v>
      </c>
      <c r="I1145" s="208">
        <v>124969</v>
      </c>
      <c r="J1145" s="2"/>
    </row>
    <row r="1146" spans="1:10" ht="11.25" customHeight="1">
      <c r="A1146" s="2">
        <v>115011</v>
      </c>
      <c r="B1146" s="2" t="s">
        <v>1364</v>
      </c>
      <c r="C1146" s="2">
        <v>2010</v>
      </c>
      <c r="D1146" s="2" t="s">
        <v>224</v>
      </c>
      <c r="E1146" s="207">
        <v>40543</v>
      </c>
      <c r="F1146" s="2">
        <v>37</v>
      </c>
      <c r="G1146" s="2">
        <v>15</v>
      </c>
      <c r="H1146" s="208">
        <v>2459</v>
      </c>
      <c r="I1146" s="208">
        <v>2459</v>
      </c>
      <c r="J1146" s="2"/>
    </row>
    <row r="1147" spans="1:10" ht="11.25" customHeight="1">
      <c r="A1147" s="2">
        <v>100243</v>
      </c>
      <c r="B1147" s="2" t="s">
        <v>1365</v>
      </c>
      <c r="C1147" s="2">
        <v>2010</v>
      </c>
      <c r="D1147" s="2" t="s">
        <v>224</v>
      </c>
      <c r="E1147" s="207">
        <v>40543</v>
      </c>
      <c r="F1147" s="2">
        <v>97</v>
      </c>
      <c r="G1147" s="2">
        <v>30</v>
      </c>
      <c r="H1147" s="208">
        <v>12354</v>
      </c>
      <c r="I1147" s="208">
        <v>12354</v>
      </c>
      <c r="J1147" s="2"/>
    </row>
    <row r="1148" spans="1:10" ht="11.25" customHeight="1">
      <c r="A1148" s="2">
        <v>100719</v>
      </c>
      <c r="B1148" s="2" t="s">
        <v>1366</v>
      </c>
      <c r="C1148" s="2">
        <v>2010</v>
      </c>
      <c r="D1148" s="2" t="s">
        <v>224</v>
      </c>
      <c r="E1148" s="207">
        <v>40543</v>
      </c>
      <c r="F1148" s="2">
        <v>373</v>
      </c>
      <c r="G1148" s="2">
        <v>102</v>
      </c>
      <c r="H1148" s="208">
        <v>15429</v>
      </c>
      <c r="I1148" s="208">
        <v>15429</v>
      </c>
      <c r="J1148" s="2"/>
    </row>
    <row r="1149" spans="1:10" ht="11.25" customHeight="1">
      <c r="A1149" s="2">
        <v>101513</v>
      </c>
      <c r="B1149" s="2" t="s">
        <v>1367</v>
      </c>
      <c r="C1149" s="2">
        <v>2010</v>
      </c>
      <c r="D1149" s="2" t="s">
        <v>224</v>
      </c>
      <c r="E1149" s="207">
        <v>40543</v>
      </c>
      <c r="F1149" s="2">
        <v>141</v>
      </c>
      <c r="G1149" s="2">
        <v>20</v>
      </c>
      <c r="H1149" s="208">
        <v>2768</v>
      </c>
      <c r="I1149" s="208">
        <v>2768</v>
      </c>
      <c r="J1149" s="2"/>
    </row>
    <row r="1150" spans="1:10" ht="11.25" customHeight="1">
      <c r="A1150" s="2">
        <v>100110</v>
      </c>
      <c r="B1150" s="2" t="s">
        <v>1368</v>
      </c>
      <c r="C1150" s="2">
        <v>2010</v>
      </c>
      <c r="D1150" s="2" t="s">
        <v>224</v>
      </c>
      <c r="E1150" s="207">
        <v>40724</v>
      </c>
      <c r="F1150" s="208">
        <v>1107</v>
      </c>
      <c r="G1150" s="2">
        <v>551</v>
      </c>
      <c r="H1150" s="208">
        <v>96927</v>
      </c>
      <c r="I1150" s="208">
        <v>96927</v>
      </c>
      <c r="J1150" s="2"/>
    </row>
    <row r="1151" spans="1:10" ht="11.25" customHeight="1">
      <c r="A1151" s="2">
        <v>132908</v>
      </c>
      <c r="B1151" s="2" t="s">
        <v>1369</v>
      </c>
      <c r="C1151" s="2">
        <v>2010</v>
      </c>
      <c r="D1151" s="2" t="s">
        <v>224</v>
      </c>
      <c r="E1151" s="207">
        <v>40375</v>
      </c>
      <c r="F1151" s="2">
        <v>61</v>
      </c>
      <c r="G1151" s="2">
        <v>34</v>
      </c>
      <c r="H1151" s="208">
        <v>7525</v>
      </c>
      <c r="I1151" s="208">
        <v>11163</v>
      </c>
      <c r="J1151" s="2"/>
    </row>
    <row r="1152" spans="1:10" ht="11.25" customHeight="1">
      <c r="A1152" s="2">
        <v>100196</v>
      </c>
      <c r="B1152" s="2" t="s">
        <v>1370</v>
      </c>
      <c r="C1152" s="2">
        <v>2010</v>
      </c>
      <c r="D1152" s="2" t="s">
        <v>224</v>
      </c>
      <c r="E1152" s="207">
        <v>40543</v>
      </c>
      <c r="F1152" s="2">
        <v>408</v>
      </c>
      <c r="G1152" s="2">
        <v>297</v>
      </c>
      <c r="H1152" s="208">
        <v>15840</v>
      </c>
      <c r="I1152" s="208">
        <v>15840</v>
      </c>
      <c r="J1152" s="2"/>
    </row>
    <row r="1153" spans="1:10" ht="11.25" customHeight="1">
      <c r="A1153" s="2">
        <v>101843</v>
      </c>
      <c r="B1153" s="2" t="s">
        <v>1371</v>
      </c>
      <c r="C1153" s="2">
        <v>2010</v>
      </c>
      <c r="D1153" s="2" t="s">
        <v>224</v>
      </c>
      <c r="E1153" s="207">
        <v>40633</v>
      </c>
      <c r="F1153" s="2">
        <v>164</v>
      </c>
      <c r="H1153" s="208">
        <v>16432</v>
      </c>
      <c r="I1153" s="208">
        <v>16432</v>
      </c>
      <c r="J1153" s="2"/>
    </row>
    <row r="1154" spans="1:10" ht="11.25" customHeight="1">
      <c r="A1154" s="2">
        <v>135992</v>
      </c>
      <c r="B1154" s="2" t="s">
        <v>1372</v>
      </c>
      <c r="C1154" s="2">
        <v>2010</v>
      </c>
      <c r="D1154" s="2" t="s">
        <v>224</v>
      </c>
      <c r="E1154" s="207">
        <v>40543</v>
      </c>
      <c r="F1154" s="2">
        <v>11</v>
      </c>
      <c r="G1154" s="2">
        <v>4</v>
      </c>
      <c r="H1154" s="208">
        <v>1520</v>
      </c>
      <c r="I1154" s="208">
        <v>1520</v>
      </c>
      <c r="J1154" s="2"/>
    </row>
    <row r="1155" spans="1:10" ht="11.25" customHeight="1">
      <c r="A1155" s="2">
        <v>100390</v>
      </c>
      <c r="B1155" s="2" t="s">
        <v>1373</v>
      </c>
      <c r="C1155" s="2">
        <v>2010</v>
      </c>
      <c r="D1155" s="2" t="s">
        <v>224</v>
      </c>
      <c r="E1155" s="207">
        <v>40543</v>
      </c>
      <c r="F1155" s="2">
        <v>54</v>
      </c>
      <c r="G1155" s="2">
        <v>30</v>
      </c>
      <c r="H1155" s="208">
        <v>4840</v>
      </c>
      <c r="I1155" s="208">
        <v>4862</v>
      </c>
      <c r="J1155" s="2"/>
    </row>
    <row r="1156" spans="1:10" ht="11.25" customHeight="1">
      <c r="A1156" s="2">
        <v>100283</v>
      </c>
      <c r="B1156" s="2" t="s">
        <v>1374</v>
      </c>
      <c r="C1156" s="2">
        <v>2010</v>
      </c>
      <c r="D1156" s="2" t="s">
        <v>224</v>
      </c>
      <c r="E1156" s="207">
        <v>40543</v>
      </c>
      <c r="F1156" s="2">
        <v>111</v>
      </c>
      <c r="G1156" s="2">
        <v>52</v>
      </c>
      <c r="H1156" s="208">
        <v>12539</v>
      </c>
      <c r="I1156" s="208">
        <v>12539</v>
      </c>
      <c r="J1156" s="2"/>
    </row>
    <row r="1157" spans="1:10" ht="11.25" customHeight="1">
      <c r="A1157" s="2">
        <v>102044</v>
      </c>
      <c r="B1157" s="2" t="s">
        <v>1375</v>
      </c>
      <c r="C1157" s="2">
        <v>2010</v>
      </c>
      <c r="D1157" s="2" t="s">
        <v>224</v>
      </c>
      <c r="E1157" s="207">
        <v>40633</v>
      </c>
      <c r="F1157" s="2">
        <v>19</v>
      </c>
      <c r="G1157" s="2">
        <v>5</v>
      </c>
      <c r="H1157" s="208">
        <v>39897</v>
      </c>
      <c r="I1157" s="208">
        <v>39897</v>
      </c>
      <c r="J1157" s="2"/>
    </row>
    <row r="1158" spans="1:10" ht="11.25" customHeight="1">
      <c r="A1158" s="2">
        <v>102405</v>
      </c>
      <c r="B1158" s="2" t="s">
        <v>1376</v>
      </c>
      <c r="C1158" s="2">
        <v>2010</v>
      </c>
      <c r="D1158" s="2" t="s">
        <v>224</v>
      </c>
      <c r="E1158" s="207">
        <v>40543</v>
      </c>
      <c r="F1158" s="2">
        <v>67</v>
      </c>
      <c r="H1158" s="208">
        <v>15900</v>
      </c>
      <c r="I1158" s="208">
        <v>15900</v>
      </c>
      <c r="J1158" s="2"/>
    </row>
    <row r="1159" spans="1:10" ht="11.25" customHeight="1">
      <c r="A1159" s="2">
        <v>100793</v>
      </c>
      <c r="B1159" s="2" t="s">
        <v>1377</v>
      </c>
      <c r="C1159" s="2">
        <v>2010</v>
      </c>
      <c r="D1159" s="2" t="s">
        <v>224</v>
      </c>
      <c r="E1159" s="207">
        <v>40543</v>
      </c>
      <c r="F1159" s="208">
        <v>1308</v>
      </c>
      <c r="G1159" s="2">
        <v>637</v>
      </c>
      <c r="H1159" s="208">
        <v>203723</v>
      </c>
      <c r="I1159" s="208">
        <v>230156</v>
      </c>
      <c r="J1159" s="2"/>
    </row>
    <row r="1160" spans="1:10" ht="11.25" customHeight="1">
      <c r="A1160" s="2">
        <v>100047</v>
      </c>
      <c r="B1160" s="2" t="s">
        <v>1378</v>
      </c>
      <c r="C1160" s="2">
        <v>2010</v>
      </c>
      <c r="D1160" s="2" t="s">
        <v>224</v>
      </c>
      <c r="E1160" s="207">
        <v>40633</v>
      </c>
      <c r="F1160" s="2">
        <v>125</v>
      </c>
      <c r="H1160" s="208">
        <v>7224</v>
      </c>
      <c r="I1160" s="208">
        <v>7224</v>
      </c>
      <c r="J1160" s="2"/>
    </row>
    <row r="1161" spans="1:10" ht="11.25" customHeight="1">
      <c r="A1161" s="2">
        <v>100670</v>
      </c>
      <c r="B1161" s="2" t="s">
        <v>1379</v>
      </c>
      <c r="C1161" s="2">
        <v>2010</v>
      </c>
      <c r="D1161" s="2" t="s">
        <v>224</v>
      </c>
      <c r="E1161" s="207">
        <v>40543</v>
      </c>
      <c r="F1161" s="208">
        <v>1172</v>
      </c>
      <c r="G1161" s="2">
        <v>387</v>
      </c>
      <c r="H1161" s="208">
        <v>75736</v>
      </c>
      <c r="I1161" s="208">
        <v>87679</v>
      </c>
      <c r="J1161" s="2"/>
    </row>
    <row r="1162" spans="1:10" ht="11.25" customHeight="1">
      <c r="A1162" s="2">
        <v>115227</v>
      </c>
      <c r="B1162" s="2" t="s">
        <v>1380</v>
      </c>
      <c r="C1162" s="2">
        <v>2010</v>
      </c>
      <c r="D1162" s="2" t="s">
        <v>224</v>
      </c>
      <c r="E1162" s="207">
        <v>40543</v>
      </c>
      <c r="F1162" s="2">
        <v>6</v>
      </c>
      <c r="G1162" s="2">
        <v>3</v>
      </c>
      <c r="H1162" s="2">
        <v>313</v>
      </c>
      <c r="I1162" s="2">
        <v>331</v>
      </c>
      <c r="J1162" s="2"/>
    </row>
    <row r="1163" spans="1:10" ht="11.25" customHeight="1">
      <c r="A1163" s="2">
        <v>101676</v>
      </c>
      <c r="B1163" s="2" t="s">
        <v>1381</v>
      </c>
      <c r="C1163" s="2">
        <v>2010</v>
      </c>
      <c r="D1163" s="2" t="s">
        <v>224</v>
      </c>
      <c r="E1163" s="207">
        <v>40543</v>
      </c>
      <c r="F1163" s="2">
        <v>11</v>
      </c>
      <c r="G1163" s="2">
        <v>6</v>
      </c>
      <c r="H1163" s="208">
        <v>2758</v>
      </c>
      <c r="I1163" s="208">
        <v>2758</v>
      </c>
      <c r="J1163" s="2"/>
    </row>
    <row r="1164" spans="1:10" ht="11.25" customHeight="1">
      <c r="A1164" s="2">
        <v>100648</v>
      </c>
      <c r="B1164" s="2" t="s">
        <v>1382</v>
      </c>
      <c r="C1164" s="2">
        <v>2010</v>
      </c>
      <c r="D1164" s="2" t="s">
        <v>224</v>
      </c>
      <c r="E1164" s="207">
        <v>40543</v>
      </c>
      <c r="F1164" s="2">
        <v>923</v>
      </c>
      <c r="G1164" s="2">
        <v>843</v>
      </c>
      <c r="H1164" s="2">
        <v>455</v>
      </c>
      <c r="I1164" s="2">
        <v>455</v>
      </c>
      <c r="J1164" s="2"/>
    </row>
    <row r="1165" spans="1:10" ht="11.25" customHeight="1">
      <c r="A1165" s="2">
        <v>134212</v>
      </c>
      <c r="B1165" s="2" t="s">
        <v>1383</v>
      </c>
      <c r="C1165" s="2">
        <v>2010</v>
      </c>
      <c r="D1165" s="2" t="s">
        <v>224</v>
      </c>
      <c r="E1165" s="207">
        <v>40543</v>
      </c>
      <c r="F1165" s="2">
        <v>27</v>
      </c>
      <c r="G1165" s="2">
        <v>5</v>
      </c>
      <c r="H1165" s="2">
        <v>866</v>
      </c>
      <c r="I1165" s="2">
        <v>866</v>
      </c>
      <c r="J1165" s="2"/>
    </row>
    <row r="1166" ht="11.25" customHeight="1">
      <c r="J1166" s="2"/>
    </row>
    <row r="1167" ht="11.25" customHeight="1">
      <c r="J1167" s="2"/>
    </row>
    <row r="1168" ht="11.25" customHeight="1">
      <c r="J1168" s="2"/>
    </row>
    <row r="1169" ht="11.25" customHeight="1">
      <c r="J1169" s="2"/>
    </row>
    <row r="1170" ht="11.25" customHeight="1">
      <c r="J1170" s="2"/>
    </row>
    <row r="1171" ht="11.25" customHeight="1">
      <c r="J1171" s="2"/>
    </row>
    <row r="1172" ht="11.25" customHeight="1">
      <c r="J1172" s="2"/>
    </row>
    <row r="1173" ht="11.25" customHeight="1">
      <c r="J1173" s="2"/>
    </row>
    <row r="1174" ht="11.25" customHeight="1">
      <c r="J1174" s="2"/>
    </row>
    <row r="1175" ht="11.25" customHeight="1">
      <c r="J1175" s="2"/>
    </row>
    <row r="1176" ht="11.25" customHeight="1">
      <c r="J1176" s="2"/>
    </row>
    <row r="1177" ht="11.25" customHeight="1">
      <c r="J1177" s="2"/>
    </row>
    <row r="1178" ht="11.25" customHeight="1">
      <c r="J1178" s="2"/>
    </row>
    <row r="1179" ht="11.25" customHeight="1">
      <c r="J1179" s="2"/>
    </row>
    <row r="1180" ht="11.25" customHeight="1">
      <c r="J1180" s="2"/>
    </row>
    <row r="1181" ht="11.25" customHeight="1">
      <c r="J1181" s="2"/>
    </row>
    <row r="1182" ht="11.25" customHeight="1">
      <c r="J1182" s="2"/>
    </row>
    <row r="1183" ht="11.25" customHeight="1">
      <c r="J1183" s="2"/>
    </row>
    <row r="1184" ht="11.25" customHeight="1">
      <c r="J1184" s="2"/>
    </row>
    <row r="1185" ht="11.25" customHeight="1">
      <c r="J1185" s="2"/>
    </row>
    <row r="1186" ht="11.25" customHeight="1">
      <c r="J1186" s="2"/>
    </row>
    <row r="1187" ht="11.25" customHeight="1">
      <c r="J1187" s="2"/>
    </row>
    <row r="1188" ht="11.25" customHeight="1">
      <c r="J1188" s="2"/>
    </row>
    <row r="1189" ht="11.25" customHeight="1">
      <c r="J1189" s="2"/>
    </row>
    <row r="1190" ht="11.25" customHeight="1">
      <c r="J1190" s="2"/>
    </row>
    <row r="1191" ht="11.25" customHeight="1">
      <c r="J1191" s="2"/>
    </row>
    <row r="1192" ht="11.25" customHeight="1">
      <c r="J1192" s="2"/>
    </row>
    <row r="1193" ht="11.25" customHeight="1">
      <c r="J1193" s="2"/>
    </row>
    <row r="1194" ht="11.25" customHeight="1">
      <c r="J1194" s="2"/>
    </row>
    <row r="1195" ht="11.25" customHeight="1">
      <c r="J1195" s="2"/>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I157"/>
  <sheetViews>
    <sheetView showGridLines="0" zoomScalePageLayoutView="0" workbookViewId="0" topLeftCell="A1">
      <selection activeCell="G106" sqref="G106"/>
    </sheetView>
  </sheetViews>
  <sheetFormatPr defaultColWidth="9.140625" defaultRowHeight="13.5" customHeight="1"/>
  <cols>
    <col min="1" max="1" width="2.7109375" style="62" customWidth="1"/>
    <col min="2" max="2" width="30.7109375" style="62" customWidth="1"/>
    <col min="3" max="3" width="16.7109375" style="62" customWidth="1"/>
    <col min="4" max="4" width="19.57421875" style="62" customWidth="1"/>
    <col min="5" max="5" width="23.140625" style="62" customWidth="1"/>
    <col min="6" max="8" width="19.7109375" style="62" customWidth="1"/>
    <col min="9" max="9" width="21.7109375" style="62" customWidth="1"/>
    <col min="10" max="16384" width="9.140625" style="62" customWidth="1"/>
  </cols>
  <sheetData>
    <row r="1" ht="13.5" customHeight="1" thickBot="1">
      <c r="I1" s="114" t="s">
        <v>2308</v>
      </c>
    </row>
    <row r="2" spans="4:9" ht="25.5" customHeight="1">
      <c r="D2" s="294" t="s">
        <v>2050</v>
      </c>
      <c r="E2" s="295"/>
      <c r="F2" s="295"/>
      <c r="G2" s="295"/>
      <c r="H2" s="296"/>
      <c r="I2" s="29"/>
    </row>
    <row r="3" spans="4:9" ht="13.5" customHeight="1" thickBot="1">
      <c r="D3" s="524" t="s">
        <v>214</v>
      </c>
      <c r="E3" s="525"/>
      <c r="F3" s="525"/>
      <c r="G3" s="525"/>
      <c r="H3" s="526"/>
      <c r="I3" s="29"/>
    </row>
    <row r="4" spans="2:9" ht="13.5" customHeight="1" thickBot="1">
      <c r="B4" s="133"/>
      <c r="C4" s="133"/>
      <c r="D4" s="133"/>
      <c r="E4" s="134"/>
      <c r="F4" s="135"/>
      <c r="G4" s="135"/>
      <c r="H4" s="135"/>
      <c r="I4" s="135"/>
    </row>
    <row r="5" spans="2:9" ht="13.5" customHeight="1">
      <c r="B5" s="136"/>
      <c r="C5" s="136"/>
      <c r="D5" s="136"/>
      <c r="E5" s="137"/>
      <c r="F5" s="113"/>
      <c r="G5" s="113"/>
      <c r="H5" s="113"/>
      <c r="I5" s="113"/>
    </row>
    <row r="6" spans="2:5" s="71" customFormat="1" ht="13.5" customHeight="1">
      <c r="B6" s="138" t="s">
        <v>1394</v>
      </c>
      <c r="C6" s="138"/>
      <c r="D6" s="138"/>
      <c r="E6" s="139"/>
    </row>
    <row r="7" spans="2:5" ht="13.5" customHeight="1">
      <c r="B7" s="80" t="s">
        <v>1395</v>
      </c>
      <c r="C7" s="80"/>
      <c r="D7" s="80"/>
      <c r="E7" s="137"/>
    </row>
    <row r="8" spans="2:5" ht="13.5" customHeight="1" thickBot="1">
      <c r="B8" s="80"/>
      <c r="C8" s="80"/>
      <c r="D8" s="80"/>
      <c r="E8" s="137"/>
    </row>
    <row r="9" spans="2:5" s="140" customFormat="1" ht="39.75" customHeight="1" thickBot="1">
      <c r="B9" s="473" t="s">
        <v>1396</v>
      </c>
      <c r="C9" s="474"/>
      <c r="D9" s="475"/>
      <c r="E9" s="289" t="str">
        <f>IF(MFIenddate="--выберите--","Выберите 'Дата окончания' в предыдущем листе",CONCATENATE("По состоянию на ",MONTH(MFIenddate),"/",DAY(MFIenddate),"/",YEAR(MFIenddate)))</f>
        <v>По состоянию на 1/1/2012</v>
      </c>
    </row>
    <row r="10" spans="2:5" ht="13.5" customHeight="1">
      <c r="B10" s="470" t="s">
        <v>1397</v>
      </c>
      <c r="C10" s="463" t="s">
        <v>1399</v>
      </c>
      <c r="D10" s="428"/>
      <c r="E10" s="125"/>
    </row>
    <row r="11" spans="2:9" ht="13.5" customHeight="1" thickBot="1">
      <c r="B11" s="471"/>
      <c r="C11" s="464" t="s">
        <v>1400</v>
      </c>
      <c r="D11" s="422"/>
      <c r="E11" s="190"/>
      <c r="G11" s="113"/>
      <c r="H11" s="113"/>
      <c r="I11" s="113"/>
    </row>
    <row r="12" spans="2:9" ht="13.5" customHeight="1">
      <c r="B12" s="470" t="s">
        <v>1398</v>
      </c>
      <c r="C12" s="465" t="s">
        <v>1401</v>
      </c>
      <c r="D12" s="466"/>
      <c r="E12" s="125"/>
      <c r="F12" s="141"/>
      <c r="G12" s="142"/>
      <c r="H12" s="113"/>
      <c r="I12" s="113"/>
    </row>
    <row r="13" spans="2:9" ht="13.5" customHeight="1">
      <c r="B13" s="472"/>
      <c r="C13" s="467" t="s">
        <v>1402</v>
      </c>
      <c r="D13" s="419"/>
      <c r="E13" s="54"/>
      <c r="F13" s="113"/>
      <c r="G13" s="113"/>
      <c r="H13" s="113"/>
      <c r="I13" s="113"/>
    </row>
    <row r="14" spans="2:9" ht="13.5" customHeight="1" thickBot="1">
      <c r="B14" s="471"/>
      <c r="C14" s="468" t="s">
        <v>1403</v>
      </c>
      <c r="D14" s="469"/>
      <c r="E14" s="319"/>
      <c r="F14" s="143">
        <f>IF(E14&lt;&gt;0,IF(E14&gt;E12,"Greater than 'Total staff'",""),"")</f>
      </c>
      <c r="G14" s="113"/>
      <c r="H14" s="113"/>
      <c r="I14" s="113"/>
    </row>
    <row r="15" spans="2:9" ht="13.5" customHeight="1">
      <c r="B15" s="55" t="s">
        <v>1404</v>
      </c>
      <c r="C15" s="113"/>
      <c r="D15" s="113"/>
      <c r="E15" s="113"/>
      <c r="F15" s="113"/>
      <c r="G15" s="113"/>
      <c r="H15" s="113"/>
      <c r="I15" s="113"/>
    </row>
    <row r="16" spans="2:9" ht="13.5" customHeight="1" thickBot="1">
      <c r="B16" s="55"/>
      <c r="C16" s="55"/>
      <c r="D16" s="55"/>
      <c r="E16" s="113"/>
      <c r="F16" s="113"/>
      <c r="G16" s="113"/>
      <c r="H16" s="113"/>
      <c r="I16" s="113"/>
    </row>
    <row r="17" spans="2:9" ht="44.25" customHeight="1" thickBot="1">
      <c r="B17" s="473" t="s">
        <v>1405</v>
      </c>
      <c r="C17" s="474"/>
      <c r="D17" s="475"/>
      <c r="E17" s="51" t="str">
        <f>IF(MFIenddate="--выберите--","Выберите 'Дата окончания' в предыдущем листе",CONCATENATE("Всего сотрудников по состоянию на ",MONTH(MFIenddate),"/",DAY(MFIenddate),"/",YEAR(MFIenddate)))</f>
        <v>Всего сотрудников по состоянию на 1/1/2012</v>
      </c>
      <c r="F17" s="52" t="str">
        <f>IF(MFIenddate="--выберите--","Выберите 'Дата окончания' в предыдущем листе",CONCATENATE("Женский персонал по состоянию на
 ",MONTH(MFIenddate),"/",DAY(MFIenddate),"/",YEAR(MFIenddate)))</f>
        <v>Женский персонал по состоянию на
 1/1/2012</v>
      </c>
      <c r="G17" s="113"/>
      <c r="H17" s="113"/>
      <c r="I17" s="113"/>
    </row>
    <row r="18" spans="2:9" ht="13.5" customHeight="1">
      <c r="B18" s="426" t="s">
        <v>1406</v>
      </c>
      <c r="C18" s="427"/>
      <c r="D18" s="428"/>
      <c r="E18" s="56"/>
      <c r="F18" s="57"/>
      <c r="G18" s="143">
        <f>IF(AND(E18&lt;&gt;0,F18&lt;&gt;0),IF(F18&gt;E18,checkwomen,""),"")</f>
      </c>
      <c r="H18" s="113"/>
      <c r="I18" s="113"/>
    </row>
    <row r="19" spans="2:9" ht="13.5" customHeight="1">
      <c r="B19" s="417" t="s">
        <v>1407</v>
      </c>
      <c r="C19" s="418"/>
      <c r="D19" s="419"/>
      <c r="E19" s="56"/>
      <c r="F19" s="57"/>
      <c r="G19" s="143">
        <f>IF(AND(E19&lt;&gt;0,F19&lt;&gt;0),IF(F19&gt;E19,checkwomen,""),"")</f>
      </c>
      <c r="H19" s="113"/>
      <c r="I19" s="113"/>
    </row>
    <row r="20" spans="2:9" ht="13.5" customHeight="1">
      <c r="B20" s="417" t="s">
        <v>1408</v>
      </c>
      <c r="C20" s="418"/>
      <c r="D20" s="419"/>
      <c r="E20" s="56"/>
      <c r="F20" s="57"/>
      <c r="G20" s="143">
        <f>IF(AND(E20&lt;&gt;0,F20&lt;&gt;0),IF(F20&gt;E20,checkwomen,""),"")</f>
      </c>
      <c r="H20" s="113"/>
      <c r="I20" s="113"/>
    </row>
    <row r="21" spans="2:9" ht="13.5" customHeight="1" thickBot="1">
      <c r="B21" s="420" t="s">
        <v>1409</v>
      </c>
      <c r="C21" s="421"/>
      <c r="D21" s="422"/>
      <c r="E21" s="58"/>
      <c r="F21" s="59"/>
      <c r="G21" s="143">
        <f>IF(AND(E21&lt;&gt;0,F21&lt;&gt;0),IF(F21&gt;=E21,checkwomen,""),"")</f>
      </c>
      <c r="H21" s="113"/>
      <c r="I21" s="113"/>
    </row>
    <row r="22" spans="2:9" ht="27" customHeight="1">
      <c r="B22" s="55"/>
      <c r="C22" s="55"/>
      <c r="D22" s="55"/>
      <c r="E22" s="112">
        <f>IF(AND(E18&lt;&gt;0,E19&lt;&gt;0,E20&lt;&gt;0),IF(E18-E19-E20&lt;=0,checkstaff,""),"")</f>
      </c>
      <c r="F22" s="112">
        <f>IF(AND(F18&lt;&gt;0,F19&lt;&gt;0,F20&lt;&gt;0),IF(F18-F19-F20&lt;=0,checkstaff,""),"")</f>
      </c>
      <c r="G22" s="113"/>
      <c r="H22" s="113"/>
      <c r="I22" s="113"/>
    </row>
    <row r="23" spans="2:9" ht="13.5" customHeight="1" thickBot="1">
      <c r="B23" s="135"/>
      <c r="C23" s="135"/>
      <c r="D23" s="135"/>
      <c r="E23" s="135"/>
      <c r="F23" s="135"/>
      <c r="G23" s="135"/>
      <c r="H23" s="135"/>
      <c r="I23" s="135"/>
    </row>
    <row r="24" spans="2:9" ht="13.5" customHeight="1">
      <c r="B24" s="144"/>
      <c r="C24" s="144"/>
      <c r="D24" s="144"/>
      <c r="E24" s="144"/>
      <c r="F24" s="144"/>
      <c r="G24" s="144"/>
      <c r="H24" s="144"/>
      <c r="I24" s="144"/>
    </row>
    <row r="25" spans="2:4" s="71" customFormat="1" ht="13.5" customHeight="1">
      <c r="B25" s="70" t="s">
        <v>1411</v>
      </c>
      <c r="C25" s="70"/>
      <c r="D25" s="70"/>
    </row>
    <row r="26" ht="13.5" customHeight="1">
      <c r="B26" s="80" t="s">
        <v>1410</v>
      </c>
    </row>
    <row r="27" ht="13.5" customHeight="1" thickBot="1"/>
    <row r="28" spans="2:7" ht="46.5" customHeight="1">
      <c r="B28" s="480" t="s">
        <v>1412</v>
      </c>
      <c r="C28" s="515"/>
      <c r="D28" s="516"/>
      <c r="E28" s="53" t="str">
        <f>IF(MFIenddate="--выберите--","Выберите 'Дата окончания' в предыдущем листе",CONCATENATE("По состоянию на ",MONTH(MFIenddate),"/",DAY(MFIenddate),"/",YEAR(MFIenddate)))</f>
        <v>По состоянию на 1/1/2012</v>
      </c>
      <c r="F28" s="46" t="str">
        <f>IF(MFIenddate="--выберите--","Выберите 'Дата окончания' в предыдущем листе",CONCATENATE("По состоянию на ",MONTH(MFIenddate),"/",DAY(MFIenddate),"/",YEAR(MFIenddate)))</f>
        <v>По состоянию на 1/1/2012</v>
      </c>
      <c r="G28" s="47" t="str">
        <f>IF(OR(MFIunits="--выберите--",MFIenddate="--choose--",MFIcurrency="--choose--"),"Выберите 'Дата окончания', 'валюта' и 'единицы'",CONCATENATE("B ",MFIcurrency,IF(MFIunits="1 (Units)","",CONCATENATE(" ",VLOOKUP(MFIunits,unitsarray,2,FALSE)))," по состоянию на ",MONTH(MFIenddate),"/",DAY(MFIenddate),"/",YEAR(MFIenddate)))</f>
        <v>B RUB '000 по состоянию на 1/1/2012</v>
      </c>
    </row>
    <row r="29" spans="2:9" ht="46.5" customHeight="1" thickBot="1">
      <c r="B29" s="517"/>
      <c r="C29" s="518"/>
      <c r="D29" s="519"/>
      <c r="E29" s="320" t="s">
        <v>1414</v>
      </c>
      <c r="F29" s="321" t="s">
        <v>2374</v>
      </c>
      <c r="G29" s="322" t="s">
        <v>2375</v>
      </c>
      <c r="H29" s="72"/>
      <c r="I29" s="81"/>
    </row>
    <row r="30" spans="2:9" ht="13.5" customHeight="1" thickBot="1">
      <c r="B30" s="107" t="s">
        <v>1413</v>
      </c>
      <c r="C30" s="178"/>
      <c r="D30" s="108"/>
      <c r="E30" s="73"/>
      <c r="F30" s="74"/>
      <c r="G30" s="75"/>
      <c r="H30" s="76">
        <f>IF(AND(E30&lt;&gt;"",F30&lt;&gt;""),IF(E30&gt;F30,therearemoreborrowersthanloans,""),"")</f>
      </c>
      <c r="I30" s="81"/>
    </row>
    <row r="31" spans="2:8" s="80" customFormat="1" ht="13.5" customHeight="1" thickBot="1">
      <c r="B31" s="62"/>
      <c r="C31" s="62"/>
      <c r="D31" s="62"/>
      <c r="E31" s="69"/>
      <c r="F31" s="62"/>
      <c r="G31" s="62"/>
      <c r="H31" s="62"/>
    </row>
    <row r="32" spans="2:5" ht="42.75" customHeight="1" thickBot="1">
      <c r="B32" s="497" t="s">
        <v>1417</v>
      </c>
      <c r="C32" s="498"/>
      <c r="D32" s="499"/>
      <c r="E32" s="205" t="str">
        <f>IF(MFIenddate="--выберите--","Выберите 'Дата окончания' в предыдущем листе",CONCATENATE("От ",MONTH(MFIbegdate),"/",DAY(MFIbegdate),"/",YEAR(MFIbegdate)," по ",MONTH(MFIenddate),"/",DAY(MFIenddate),"/",YEAR(MFIenddate)))</f>
        <v>От 1/2/2011 по 1/1/2012</v>
      </c>
    </row>
    <row r="33" spans="2:5" ht="13.5" customHeight="1" thickBot="1">
      <c r="B33" s="408" t="s">
        <v>1418</v>
      </c>
      <c r="C33" s="409"/>
      <c r="D33" s="410"/>
      <c r="E33" s="204"/>
    </row>
    <row r="34" spans="2:8" s="80" customFormat="1" ht="13.5" customHeight="1">
      <c r="B34" s="62"/>
      <c r="C34" s="62"/>
      <c r="D34" s="62"/>
      <c r="E34" s="69"/>
      <c r="F34" s="62"/>
      <c r="G34" s="62"/>
      <c r="H34" s="62"/>
    </row>
    <row r="35" spans="2:8" s="80" customFormat="1" ht="13.5" customHeight="1" thickBot="1">
      <c r="B35" s="62" t="s">
        <v>1419</v>
      </c>
      <c r="C35" s="62"/>
      <c r="D35" s="62"/>
      <c r="E35" s="69"/>
      <c r="F35" s="69"/>
      <c r="G35" s="69"/>
      <c r="H35" s="62"/>
    </row>
    <row r="36" spans="2:7" ht="44.25" customHeight="1">
      <c r="B36" s="448" t="s">
        <v>1420</v>
      </c>
      <c r="C36" s="449"/>
      <c r="D36" s="450"/>
      <c r="E36" s="53" t="str">
        <f>IF(MFIenddate="--выберите--","Выберите 'Дата окончания' в предыдущем листе",CONCATENATE("По состоянию на ",MONTH(MFIenddate),"/",DAY(MFIenddate),"/",YEAR(MFIenddate)))</f>
        <v>По состоянию на 1/1/2012</v>
      </c>
      <c r="F36" s="46" t="str">
        <f>IF(MFIenddate="--выберите--","Выберите 'Дата окончания' в предыдущем листе",CONCATENATE("По состоянию на ",MONTH(MFIenddate),"/",DAY(MFIenddate),"/",YEAR(MFIenddate)))</f>
        <v>По состоянию на 1/1/2012</v>
      </c>
      <c r="G36" s="47" t="str">
        <f>IF(OR(MFIunits="--выберите--",MFIenddate="--choose--",MFIcurrency="--choose--"),"Выберите 'Дата окончания', 'валюта' и 'единицы''",CONCATENATE("B ",MFIcurrency,IF(MFIunits="1 (Units)","",CONCATENATE(" ",VLOOKUP(MFIunits,unitsarray,2,FALSE)))," по состоянию на ",MONTH(MFIenddate),"/",DAY(MFIenddate),"/",YEAR(MFIenddate)))</f>
        <v>B RUB '000 по состоянию на 1/1/2012</v>
      </c>
    </row>
    <row r="37" spans="2:7" ht="48" customHeight="1" thickBot="1">
      <c r="B37" s="451"/>
      <c r="C37" s="452"/>
      <c r="D37" s="453"/>
      <c r="E37" s="320" t="s">
        <v>1414</v>
      </c>
      <c r="F37" s="321" t="s">
        <v>2374</v>
      </c>
      <c r="G37" s="322" t="s">
        <v>2375</v>
      </c>
    </row>
    <row r="38" spans="2:8" ht="13.5" customHeight="1">
      <c r="B38" s="520" t="s">
        <v>1421</v>
      </c>
      <c r="C38" s="459" t="s">
        <v>1429</v>
      </c>
      <c r="D38" s="523"/>
      <c r="E38" s="169"/>
      <c r="F38" s="170"/>
      <c r="G38" s="66"/>
      <c r="H38" s="76">
        <f aca="true" t="shared" si="0" ref="H38:H47">IF(AND(E38&lt;&gt;"",F38&lt;&gt;""),IF(E38&gt;F38,therearemoreborrowersthanloans,""),"")</f>
      </c>
    </row>
    <row r="39" spans="2:8" ht="13.5" customHeight="1">
      <c r="B39" s="472"/>
      <c r="C39" s="461" t="s">
        <v>1430</v>
      </c>
      <c r="D39" s="502"/>
      <c r="E39" s="101"/>
      <c r="F39" s="188"/>
      <c r="G39" s="67"/>
      <c r="H39" s="76">
        <f t="shared" si="0"/>
      </c>
    </row>
    <row r="40" spans="2:8" ht="13.5" customHeight="1">
      <c r="B40" s="472"/>
      <c r="C40" s="467" t="s">
        <v>2320</v>
      </c>
      <c r="D40" s="419"/>
      <c r="E40" s="200"/>
      <c r="F40" s="201"/>
      <c r="G40" s="202"/>
      <c r="H40" s="76">
        <f t="shared" si="0"/>
      </c>
    </row>
    <row r="41" spans="2:8" ht="13.5" customHeight="1" thickBot="1">
      <c r="B41" s="471"/>
      <c r="C41" s="457" t="s">
        <v>2373</v>
      </c>
      <c r="D41" s="456"/>
      <c r="E41" s="172">
        <f>IF(OR(E39="",E40=""),"",SUM(E38:E40))</f>
      </c>
      <c r="F41" s="173">
        <f>IF(OR(F39="",F40=""),"",SUM(F38:F40))</f>
      </c>
      <c r="G41" s="68">
        <f>IF(OR(G39="",G40=""),"",SUM(G38:G40))</f>
      </c>
      <c r="H41" s="76">
        <f t="shared" si="0"/>
      </c>
    </row>
    <row r="42" spans="2:8" ht="13.5" customHeight="1">
      <c r="B42" s="520" t="s">
        <v>1422</v>
      </c>
      <c r="C42" s="459" t="s">
        <v>1424</v>
      </c>
      <c r="D42" s="460"/>
      <c r="E42" s="169"/>
      <c r="F42" s="170"/>
      <c r="G42" s="203"/>
      <c r="H42" s="76">
        <f t="shared" si="0"/>
      </c>
    </row>
    <row r="43" spans="2:8" ht="13.5" customHeight="1">
      <c r="B43" s="472"/>
      <c r="C43" s="461" t="s">
        <v>1425</v>
      </c>
      <c r="D43" s="462"/>
      <c r="E43" s="167"/>
      <c r="F43" s="168"/>
      <c r="G43" s="109"/>
      <c r="H43" s="76">
        <f t="shared" si="0"/>
      </c>
    </row>
    <row r="44" spans="2:8" ht="13.5" customHeight="1" thickBot="1">
      <c r="B44" s="471"/>
      <c r="C44" s="457" t="s">
        <v>2373</v>
      </c>
      <c r="D44" s="458"/>
      <c r="E44" s="172">
        <f>IF(E42="","",SUM(E42:E43))</f>
      </c>
      <c r="F44" s="173">
        <f>IF(F42="","",SUM(F42:F43))</f>
      </c>
      <c r="G44" s="68">
        <f>IF(G42="","",SUM(G42:G43))</f>
      </c>
      <c r="H44" s="76">
        <f t="shared" si="0"/>
      </c>
    </row>
    <row r="45" spans="2:8" ht="13.5" customHeight="1">
      <c r="B45" s="520" t="s">
        <v>1423</v>
      </c>
      <c r="C45" s="459" t="s">
        <v>1427</v>
      </c>
      <c r="D45" s="460"/>
      <c r="E45" s="169"/>
      <c r="F45" s="170"/>
      <c r="G45" s="203"/>
      <c r="H45" s="76">
        <f t="shared" si="0"/>
      </c>
    </row>
    <row r="46" spans="2:8" ht="13.5" customHeight="1">
      <c r="B46" s="472"/>
      <c r="C46" s="461" t="s">
        <v>2347</v>
      </c>
      <c r="D46" s="462"/>
      <c r="E46" s="167"/>
      <c r="F46" s="168"/>
      <c r="G46" s="109"/>
      <c r="H46" s="76">
        <f t="shared" si="0"/>
      </c>
    </row>
    <row r="47" spans="2:8" ht="13.5" customHeight="1" thickBot="1">
      <c r="B47" s="471"/>
      <c r="C47" s="457" t="s">
        <v>2373</v>
      </c>
      <c r="D47" s="458"/>
      <c r="E47" s="172">
        <f>IF(E45="","",SUM(E45:E46))</f>
      </c>
      <c r="F47" s="173">
        <f>IF(F45="","",SUM(F45:F46))</f>
      </c>
      <c r="G47" s="68">
        <f>IF(G45="","",SUM(G45:G46))</f>
      </c>
      <c r="H47" s="76">
        <f t="shared" si="0"/>
      </c>
    </row>
    <row r="48" spans="2:8" s="80" customFormat="1" ht="27" customHeight="1" thickBot="1">
      <c r="B48" s="78"/>
      <c r="C48" s="78"/>
      <c r="D48" s="78"/>
      <c r="E48" s="69">
        <f>IF(Lists!AB23&gt;0,CONCATENATE("There is/are ",Lists!AB23," portfolio breakdown(s) to verify"),"")</f>
      </c>
      <c r="F48" s="69">
        <f>IF(Lists!AC23&gt;0,CONCATENATE("There is/are ",Lists!AC23," portfolio breakdown(s) to verify"),"")</f>
      </c>
      <c r="G48" s="69">
        <f>IF(Lists!AD23&gt;0,CONCATENATE("There is/are ",Lists!AD23," portfolio breakdown(s) to verify"),"")</f>
      </c>
      <c r="H48" s="79"/>
    </row>
    <row r="49" spans="2:9" ht="13.5" customHeight="1">
      <c r="B49" s="144"/>
      <c r="C49" s="144"/>
      <c r="D49" s="144"/>
      <c r="E49" s="144"/>
      <c r="F49" s="144"/>
      <c r="G49" s="144"/>
      <c r="H49" s="144"/>
      <c r="I49" s="144"/>
    </row>
    <row r="50" spans="2:9" s="71" customFormat="1" ht="13.5" customHeight="1">
      <c r="B50" s="60" t="s">
        <v>1431</v>
      </c>
      <c r="C50" s="60"/>
      <c r="D50" s="60"/>
      <c r="E50" s="61"/>
      <c r="F50" s="61"/>
      <c r="G50" s="61"/>
      <c r="H50" s="61"/>
      <c r="I50" s="61"/>
    </row>
    <row r="51" ht="13.5" customHeight="1">
      <c r="B51" s="62" t="s">
        <v>1432</v>
      </c>
    </row>
    <row r="52" ht="13.5" customHeight="1" thickBot="1"/>
    <row r="53" spans="2:6" s="210" customFormat="1" ht="39.75" customHeight="1">
      <c r="B53" s="448" t="s">
        <v>1433</v>
      </c>
      <c r="C53" s="449"/>
      <c r="D53" s="450"/>
      <c r="E53" s="123" t="str">
        <f>IF(MFIenddate="--выберите--","Выберите 'Дата окончания' в предыдущем листе",CONCATENATE("По состоянию на ",MONTH(MFIenddate),"/",DAY(MFIenddate),"/",YEAR(MFIenddate)))</f>
        <v>По состоянию на 1/1/2012</v>
      </c>
      <c r="F53" s="47" t="str">
        <f>IF(OR(MFIunits="--выберите--",MFIenddate="--choose--",MFIcurrency="--choose--"),"Выберите 'Дата окончания', 'валюта' и 'единицы'",CONCATENATE("B ",MFIcurrency,IF(MFIunits="1 (Units)","",CONCATENATE(" ",VLOOKUP(MFIunits,unitsarray,2,FALSE)))," по состоянию на ",MONTH(MFIenddate),"/",DAY(MFIenddate),"/",YEAR(MFIenddate)))</f>
        <v>B RUB '000 по состоянию на 1/1/2012</v>
      </c>
    </row>
    <row r="54" spans="2:6" ht="45" customHeight="1" thickBot="1">
      <c r="B54" s="451"/>
      <c r="C54" s="452"/>
      <c r="D54" s="453"/>
      <c r="E54" s="323" t="s">
        <v>2374</v>
      </c>
      <c r="F54" s="322" t="s">
        <v>2375</v>
      </c>
    </row>
    <row r="55" spans="2:6" ht="13.5" customHeight="1">
      <c r="B55" s="426" t="s">
        <v>1434</v>
      </c>
      <c r="C55" s="427"/>
      <c r="D55" s="428"/>
      <c r="E55" s="169"/>
      <c r="F55" s="66"/>
    </row>
    <row r="56" spans="2:6" ht="13.5" customHeight="1">
      <c r="B56" s="417" t="s">
        <v>1435</v>
      </c>
      <c r="C56" s="418"/>
      <c r="D56" s="419"/>
      <c r="E56" s="101"/>
      <c r="F56" s="67"/>
    </row>
    <row r="57" spans="2:6" ht="13.5" customHeight="1">
      <c r="B57" s="417" t="s">
        <v>1436</v>
      </c>
      <c r="C57" s="418"/>
      <c r="D57" s="419"/>
      <c r="E57" s="101"/>
      <c r="F57" s="67"/>
    </row>
    <row r="58" spans="2:6" ht="13.5" customHeight="1">
      <c r="B58" s="417" t="s">
        <v>1437</v>
      </c>
      <c r="C58" s="418"/>
      <c r="D58" s="419"/>
      <c r="E58" s="101"/>
      <c r="F58" s="67"/>
    </row>
    <row r="59" spans="2:6" ht="13.5" customHeight="1">
      <c r="B59" s="417" t="s">
        <v>1438</v>
      </c>
      <c r="C59" s="418"/>
      <c r="D59" s="419"/>
      <c r="E59" s="101"/>
      <c r="F59" s="67"/>
    </row>
    <row r="60" spans="2:6" ht="13.5" customHeight="1">
      <c r="B60" s="417" t="s">
        <v>1439</v>
      </c>
      <c r="C60" s="418"/>
      <c r="D60" s="419"/>
      <c r="E60" s="101"/>
      <c r="F60" s="67"/>
    </row>
    <row r="61" spans="2:7" ht="13.5" customHeight="1" thickBot="1">
      <c r="B61" s="454" t="s">
        <v>1426</v>
      </c>
      <c r="C61" s="455"/>
      <c r="D61" s="456"/>
      <c r="E61" s="172">
        <f>SUM(E55:E60)</f>
        <v>0</v>
      </c>
      <c r="F61" s="68">
        <f>SUM(F55:F60)</f>
        <v>0</v>
      </c>
      <c r="G61" s="81"/>
    </row>
    <row r="62" spans="5:7" s="210" customFormat="1" ht="40.5" customHeight="1">
      <c r="E62" s="69">
        <f>IF(AND(F30&lt;&gt;0,SUM(E55:E60)&lt;&gt;0),IF(F30&lt;&gt;SUM(E55:E60),checkagainsttotalmfportfolioabove,""),"")</f>
      </c>
      <c r="F62" s="69">
        <f>IF(AND(G30&lt;&gt;0,SUM(F55:F60)&lt;&gt;0),IF(G30&lt;&gt;SUM(F55:F60),checkagainsttotalmfportfolioabove,""),"")</f>
      </c>
      <c r="G62" s="147"/>
    </row>
    <row r="63" spans="5:7" ht="13.5" customHeight="1" thickBot="1">
      <c r="E63" s="148"/>
      <c r="F63" s="148"/>
      <c r="G63" s="69"/>
    </row>
    <row r="64" spans="2:6" ht="42.75" customHeight="1">
      <c r="B64" s="448" t="s">
        <v>1440</v>
      </c>
      <c r="C64" s="449"/>
      <c r="D64" s="450"/>
      <c r="E64" s="123" t="str">
        <f>IF(MFIenddate="--выберите--","Выберите 'Дата окончания' в предыдущем листе",CONCATENATE("От ",MONTH(MFIbegdate),"/",DAY(MFIbegdate),"/",YEAR(MFIbegdate)," по ",MONTH(MFIenddate),"/",DAY(MFIenddate),"/",YEAR(MFIenddate)))</f>
        <v>От 1/2/2011 по 1/1/2012</v>
      </c>
      <c r="F64" s="47" t="str">
        <f>IF(OR(MFIunits="--выберите--",MFIenddate="--choose--",MFIcurrency="--choose--"),"Выберите 'Дата окончания', 'валюта' и 'единицы'",CONCATENATE("B ",MFIcurrency,IF(MFIunits="1 (Units)","",CONCATENATE(" ",VLOOKUP(MFIunits,unitsarray,2,FALSE)))," oт ",MONTH(MFIbegdate),"/",DAY(MFIbegdate),"/",YEAR(MFIbegdate)," по ",MONTH(MFIenddate),"/",DAY(MFIenddate),"/",YEAR(MFIenddate)))</f>
        <v>B RUB '000 oт 1/2/2011 по 1/1/2012</v>
      </c>
    </row>
    <row r="65" spans="2:6" ht="33" customHeight="1" thickBot="1">
      <c r="B65" s="451"/>
      <c r="C65" s="452"/>
      <c r="D65" s="453"/>
      <c r="E65" s="323" t="s">
        <v>1442</v>
      </c>
      <c r="F65" s="322" t="s">
        <v>2375</v>
      </c>
    </row>
    <row r="66" spans="2:6" ht="13.5" customHeight="1" thickBot="1">
      <c r="B66" s="408" t="s">
        <v>1441</v>
      </c>
      <c r="C66" s="409"/>
      <c r="D66" s="410"/>
      <c r="E66" s="102"/>
      <c r="F66" s="103"/>
    </row>
    <row r="67" spans="2:4" s="113" customFormat="1" ht="13.5" customHeight="1">
      <c r="B67" s="55"/>
      <c r="C67" s="55"/>
      <c r="D67" s="55"/>
    </row>
    <row r="68" spans="2:9" ht="13.5" customHeight="1" thickBot="1">
      <c r="B68" s="135"/>
      <c r="C68" s="135"/>
      <c r="D68" s="135"/>
      <c r="E68" s="135"/>
      <c r="F68" s="135"/>
      <c r="G68" s="135"/>
      <c r="H68" s="135"/>
      <c r="I68" s="135"/>
    </row>
    <row r="69" spans="2:9" ht="13.5" customHeight="1">
      <c r="B69" s="144"/>
      <c r="C69" s="113"/>
      <c r="D69" s="113"/>
      <c r="E69" s="113"/>
      <c r="F69" s="113"/>
      <c r="G69" s="113"/>
      <c r="H69" s="113"/>
      <c r="I69" s="113"/>
    </row>
    <row r="70" spans="2:7" s="151" customFormat="1" ht="13.5" customHeight="1">
      <c r="B70" s="149" t="s">
        <v>1448</v>
      </c>
      <c r="C70" s="149"/>
      <c r="D70" s="149"/>
      <c r="E70" s="150"/>
      <c r="F70" s="150"/>
      <c r="G70" s="150"/>
    </row>
    <row r="71" spans="2:6" s="80" customFormat="1" ht="13.5" customHeight="1" thickBot="1">
      <c r="B71" s="78" t="s">
        <v>1447</v>
      </c>
      <c r="C71" s="78"/>
      <c r="D71" s="78"/>
      <c r="E71" s="81"/>
      <c r="F71" s="81"/>
    </row>
    <row r="72" spans="2:9" s="210" customFormat="1" ht="43.5" customHeight="1">
      <c r="B72" s="528" t="s">
        <v>1446</v>
      </c>
      <c r="C72" s="529"/>
      <c r="D72" s="505" t="s">
        <v>1443</v>
      </c>
      <c r="E72" s="500" t="s">
        <v>1444</v>
      </c>
      <c r="F72" s="123" t="str">
        <f>IF(MFIenddate="--выберите--","Выберите 'Дата окончания' в предыдущем листе",CONCATENATE("По состоянию на ",MONTH(MFIenddate),"/",DAY(MFIenddate),"/",YEAR(MFIenddate)))</f>
        <v>По состоянию на 1/1/2012</v>
      </c>
      <c r="G72" s="46" t="str">
        <f>IF(OR(MFIunits="--выберите--",MFIenddate="--choose--",MFIcurrency="--choose--"),"Выберите 'Дата окончания', 'валюта' и 'единицы'",CONCATENATE("B ",MFIcurrency,IF(MFIunits="1 (Units)","",CONCATENATE(" ",VLOOKUP(MFIunits,unitsarray,2,FALSE)))," по состоянию на ",MONTH(MFIenddate),"/",DAY(MFIenddate),"/",YEAR(MFIenddate)))</f>
        <v>B RUB '000 по состоянию на 1/1/2012</v>
      </c>
      <c r="H72" s="507" t="s">
        <v>2307</v>
      </c>
      <c r="I72" s="508"/>
    </row>
    <row r="73" spans="2:9" ht="45.75" customHeight="1" thickBot="1">
      <c r="B73" s="503" t="s">
        <v>1445</v>
      </c>
      <c r="C73" s="504"/>
      <c r="D73" s="506"/>
      <c r="E73" s="501"/>
      <c r="F73" s="320" t="s">
        <v>2374</v>
      </c>
      <c r="G73" s="324" t="s">
        <v>2375</v>
      </c>
      <c r="H73" s="509"/>
      <c r="I73" s="501"/>
    </row>
    <row r="74" spans="2:9" ht="27" customHeight="1">
      <c r="B74" s="521"/>
      <c r="C74" s="522"/>
      <c r="D74" s="82" t="s">
        <v>1501</v>
      </c>
      <c r="E74" s="84" t="s">
        <v>1501</v>
      </c>
      <c r="F74" s="83"/>
      <c r="G74" s="83"/>
      <c r="H74" s="510">
        <f aca="true" t="shared" si="1" ref="H74:H88">IF(D74="--выберите--","",VLOOKUP(D74,CreditTypeDefinition,2,FALSE))</f>
      </c>
      <c r="I74" s="511"/>
    </row>
    <row r="75" spans="2:9" ht="27" customHeight="1">
      <c r="B75" s="446"/>
      <c r="C75" s="447"/>
      <c r="D75" s="82" t="s">
        <v>1501</v>
      </c>
      <c r="E75" s="86" t="s">
        <v>1501</v>
      </c>
      <c r="F75" s="85"/>
      <c r="G75" s="85"/>
      <c r="H75" s="495">
        <f t="shared" si="1"/>
      </c>
      <c r="I75" s="496"/>
    </row>
    <row r="76" spans="2:9" ht="27" customHeight="1">
      <c r="B76" s="446"/>
      <c r="C76" s="447"/>
      <c r="D76" s="82" t="s">
        <v>1501</v>
      </c>
      <c r="E76" s="86" t="s">
        <v>1501</v>
      </c>
      <c r="F76" s="85"/>
      <c r="G76" s="85"/>
      <c r="H76" s="495">
        <f t="shared" si="1"/>
      </c>
      <c r="I76" s="496"/>
    </row>
    <row r="77" spans="2:9" ht="27" customHeight="1">
      <c r="B77" s="446"/>
      <c r="C77" s="447"/>
      <c r="D77" s="82" t="s">
        <v>1501</v>
      </c>
      <c r="E77" s="86" t="s">
        <v>1501</v>
      </c>
      <c r="F77" s="85"/>
      <c r="G77" s="85"/>
      <c r="H77" s="495">
        <f t="shared" si="1"/>
      </c>
      <c r="I77" s="496"/>
    </row>
    <row r="78" spans="2:9" ht="27" customHeight="1">
      <c r="B78" s="446"/>
      <c r="C78" s="447"/>
      <c r="D78" s="82" t="s">
        <v>1501</v>
      </c>
      <c r="E78" s="86" t="s">
        <v>1501</v>
      </c>
      <c r="F78" s="85"/>
      <c r="G78" s="85"/>
      <c r="H78" s="495">
        <f t="shared" si="1"/>
      </c>
      <c r="I78" s="496"/>
    </row>
    <row r="79" spans="2:9" ht="27" customHeight="1">
      <c r="B79" s="446"/>
      <c r="C79" s="447"/>
      <c r="D79" s="82" t="s">
        <v>1501</v>
      </c>
      <c r="E79" s="86" t="s">
        <v>1501</v>
      </c>
      <c r="F79" s="85"/>
      <c r="G79" s="85"/>
      <c r="H79" s="495">
        <f t="shared" si="1"/>
      </c>
      <c r="I79" s="496"/>
    </row>
    <row r="80" spans="2:9" ht="27" customHeight="1">
      <c r="B80" s="446"/>
      <c r="C80" s="447"/>
      <c r="D80" s="82" t="s">
        <v>1501</v>
      </c>
      <c r="E80" s="86" t="s">
        <v>1501</v>
      </c>
      <c r="F80" s="85"/>
      <c r="G80" s="85"/>
      <c r="H80" s="495">
        <f t="shared" si="1"/>
      </c>
      <c r="I80" s="496"/>
    </row>
    <row r="81" spans="2:9" ht="27" customHeight="1">
      <c r="B81" s="446"/>
      <c r="C81" s="447"/>
      <c r="D81" s="82" t="s">
        <v>1501</v>
      </c>
      <c r="E81" s="86" t="s">
        <v>1501</v>
      </c>
      <c r="F81" s="85"/>
      <c r="G81" s="85"/>
      <c r="H81" s="495">
        <f t="shared" si="1"/>
      </c>
      <c r="I81" s="496"/>
    </row>
    <row r="82" spans="2:9" ht="27" customHeight="1">
      <c r="B82" s="446"/>
      <c r="C82" s="447"/>
      <c r="D82" s="82" t="s">
        <v>1501</v>
      </c>
      <c r="E82" s="86" t="s">
        <v>1501</v>
      </c>
      <c r="F82" s="179"/>
      <c r="G82" s="85"/>
      <c r="H82" s="495">
        <f t="shared" si="1"/>
      </c>
      <c r="I82" s="496"/>
    </row>
    <row r="83" spans="2:9" ht="27" customHeight="1">
      <c r="B83" s="446"/>
      <c r="C83" s="447"/>
      <c r="D83" s="82" t="s">
        <v>1501</v>
      </c>
      <c r="E83" s="86" t="s">
        <v>1501</v>
      </c>
      <c r="F83" s="179"/>
      <c r="G83" s="85"/>
      <c r="H83" s="495">
        <f t="shared" si="1"/>
      </c>
      <c r="I83" s="496"/>
    </row>
    <row r="84" spans="2:9" ht="27" customHeight="1">
      <c r="B84" s="446"/>
      <c r="C84" s="447"/>
      <c r="D84" s="82" t="s">
        <v>1501</v>
      </c>
      <c r="E84" s="86" t="s">
        <v>1501</v>
      </c>
      <c r="F84" s="179"/>
      <c r="G84" s="85"/>
      <c r="H84" s="495">
        <f t="shared" si="1"/>
      </c>
      <c r="I84" s="496"/>
    </row>
    <row r="85" spans="2:9" ht="27" customHeight="1">
      <c r="B85" s="446"/>
      <c r="C85" s="447"/>
      <c r="D85" s="82" t="s">
        <v>1501</v>
      </c>
      <c r="E85" s="86" t="s">
        <v>1501</v>
      </c>
      <c r="F85" s="179"/>
      <c r="G85" s="85"/>
      <c r="H85" s="495">
        <f t="shared" si="1"/>
      </c>
      <c r="I85" s="496"/>
    </row>
    <row r="86" spans="2:9" ht="27" customHeight="1">
      <c r="B86" s="446"/>
      <c r="C86" s="447"/>
      <c r="D86" s="82" t="s">
        <v>1501</v>
      </c>
      <c r="E86" s="86" t="s">
        <v>1501</v>
      </c>
      <c r="F86" s="179"/>
      <c r="G86" s="85"/>
      <c r="H86" s="495">
        <f t="shared" si="1"/>
      </c>
      <c r="I86" s="496"/>
    </row>
    <row r="87" spans="2:9" ht="27" customHeight="1">
      <c r="B87" s="446"/>
      <c r="C87" s="447"/>
      <c r="D87" s="82" t="s">
        <v>1501</v>
      </c>
      <c r="E87" s="86" t="s">
        <v>1501</v>
      </c>
      <c r="F87" s="179"/>
      <c r="G87" s="85"/>
      <c r="H87" s="495">
        <f t="shared" si="1"/>
      </c>
      <c r="I87" s="496"/>
    </row>
    <row r="88" spans="2:9" ht="27" customHeight="1" thickBot="1">
      <c r="B88" s="444"/>
      <c r="C88" s="445"/>
      <c r="D88" s="87" t="s">
        <v>1501</v>
      </c>
      <c r="E88" s="89" t="s">
        <v>1501</v>
      </c>
      <c r="F88" s="180"/>
      <c r="G88" s="88"/>
      <c r="H88" s="476">
        <f t="shared" si="1"/>
      </c>
      <c r="I88" s="477"/>
    </row>
    <row r="89" spans="2:3" ht="13.5" customHeight="1" thickBot="1">
      <c r="B89" s="232" t="s">
        <v>1450</v>
      </c>
      <c r="C89" s="232"/>
    </row>
    <row r="90" spans="5:7" ht="13.5" customHeight="1" thickBot="1">
      <c r="E90" s="90" t="s">
        <v>1</v>
      </c>
      <c r="F90" s="91">
        <f>SUM(F74:F88)</f>
        <v>0</v>
      </c>
      <c r="G90" s="92">
        <f>SUM(G74:G88)</f>
        <v>0</v>
      </c>
    </row>
    <row r="91" spans="6:7" ht="40.5" customHeight="1">
      <c r="F91" s="93">
        <f>IF(AND(F30&lt;&gt;0,SUM(F74:F89)&lt;&gt;0),IF(F30&lt;&gt;SUM(F74:F89),checkagainsttotalmfportfolioabove,""),"")</f>
      </c>
      <c r="G91" s="93">
        <f>IF(AND(G30&lt;&gt;0,SUM(G74:G89)&lt;&gt;0),IF(G30&lt;&gt;SUM(G74:G89),checkagainsttotalmfportfolioabove,""),"")</f>
      </c>
    </row>
    <row r="92" spans="2:9" ht="13.5" customHeight="1" thickBot="1">
      <c r="B92" s="135"/>
      <c r="C92" s="135"/>
      <c r="D92" s="135"/>
      <c r="E92" s="135"/>
      <c r="F92" s="135"/>
      <c r="G92" s="135"/>
      <c r="H92" s="135"/>
      <c r="I92" s="135"/>
    </row>
    <row r="93" spans="2:9" ht="13.5" customHeight="1">
      <c r="B93" s="144"/>
      <c r="C93" s="113"/>
      <c r="D93" s="113"/>
      <c r="E93" s="113"/>
      <c r="F93" s="113"/>
      <c r="G93" s="113"/>
      <c r="H93" s="113"/>
      <c r="I93" s="113"/>
    </row>
    <row r="94" spans="2:7" s="151" customFormat="1" ht="13.5" customHeight="1">
      <c r="B94" s="149" t="s">
        <v>1449</v>
      </c>
      <c r="C94" s="149"/>
      <c r="D94" s="149"/>
      <c r="E94" s="150"/>
      <c r="F94" s="150"/>
      <c r="G94" s="150"/>
    </row>
    <row r="95" spans="2:7" s="151" customFormat="1" ht="13.5" customHeight="1">
      <c r="B95" s="149"/>
      <c r="C95" s="149"/>
      <c r="D95" s="149"/>
      <c r="E95" s="150"/>
      <c r="F95" s="150"/>
      <c r="G95" s="150"/>
    </row>
    <row r="96" spans="2:7" s="151" customFormat="1" ht="13.5" customHeight="1">
      <c r="B96" s="436" t="s">
        <v>1451</v>
      </c>
      <c r="C96" s="197" t="s">
        <v>1452</v>
      </c>
      <c r="D96" s="149"/>
      <c r="E96" s="150"/>
      <c r="F96" s="150"/>
      <c r="G96" s="150"/>
    </row>
    <row r="97" spans="2:7" ht="13.5" customHeight="1">
      <c r="B97" s="437"/>
      <c r="C97" s="293" t="s">
        <v>1453</v>
      </c>
      <c r="D97" s="96"/>
      <c r="E97" s="81"/>
      <c r="F97" s="81"/>
      <c r="G97" s="81"/>
    </row>
    <row r="98" spans="2:7" ht="13.5" customHeight="1">
      <c r="B98" s="96"/>
      <c r="C98" s="96"/>
      <c r="D98" s="96"/>
      <c r="E98" s="81"/>
      <c r="F98" s="81"/>
      <c r="G98" s="81"/>
    </row>
    <row r="99" spans="2:7" ht="13.5" customHeight="1" thickBot="1">
      <c r="B99" s="78" t="s">
        <v>1454</v>
      </c>
      <c r="C99" s="78"/>
      <c r="D99" s="78"/>
      <c r="E99" s="81"/>
      <c r="F99" s="81"/>
      <c r="G99" s="81"/>
    </row>
    <row r="100" spans="2:8" ht="42" customHeight="1">
      <c r="B100" s="480" t="s">
        <v>1460</v>
      </c>
      <c r="C100" s="481"/>
      <c r="D100" s="482"/>
      <c r="E100" s="53" t="str">
        <f>IF(MFIenddate="--выберите--","Выберите 'Дата окончания' в предыдущем листе",CONCATENATE("По состоянию на ",MONTH(MFIenddate),"/",DAY(MFIenddate),"/",YEAR(MFIenddate)))</f>
        <v>По состоянию на 1/1/2012</v>
      </c>
      <c r="F100" s="46" t="str">
        <f>IF(MFIenddate="--выберите--","Выберите 'Дата окончания' в предыдущем листе",CONCATENATE("По состоянию на ",MONTH(MFIenddate),"/",DAY(MFIenddate),"/",YEAR(MFIenddate)))</f>
        <v>По состоянию на 1/1/2012</v>
      </c>
      <c r="G100" s="47" t="str">
        <f>IF(OR(MFIunits="--выберите--",MFIenddate="--choose--",MFIcurrency="--choose--"),"Выберите 'Дата окончания', 'валюта' и 'единицы'",CONCATENATE("B ",MFIcurrency,IF(MFIunits="1 (Units)","",CONCATENATE(" ",VLOOKUP(MFIunits,unitsarray,2,FALSE)))," по состоянию на ",MONTH(MFIenddate),"/",DAY(MFIenddate),"/",YEAR(MFIenddate)))</f>
        <v>B RUB '000 по состоянию на 1/1/2012</v>
      </c>
      <c r="H100" s="81"/>
    </row>
    <row r="101" spans="2:9" ht="42.75" customHeight="1" thickBot="1">
      <c r="B101" s="483"/>
      <c r="C101" s="484"/>
      <c r="D101" s="485"/>
      <c r="E101" s="325" t="s">
        <v>1455</v>
      </c>
      <c r="F101" s="324" t="s">
        <v>1456</v>
      </c>
      <c r="G101" s="326" t="s">
        <v>2376</v>
      </c>
      <c r="H101" s="81"/>
      <c r="I101" s="81"/>
    </row>
    <row r="102" spans="2:9" ht="13.5" customHeight="1" thickBot="1">
      <c r="B102" s="438" t="s">
        <v>1457</v>
      </c>
      <c r="C102" s="439"/>
      <c r="D102" s="440"/>
      <c r="E102" s="181"/>
      <c r="F102" s="97"/>
      <c r="G102" s="98"/>
      <c r="H102" s="76">
        <f>IF(AND(E102&lt;&gt;0,F102&lt;&gt;0),IF(E102&gt;F102,therearemoredepositorsthanaccounts,""),"")</f>
      </c>
      <c r="I102" s="81"/>
    </row>
    <row r="104" spans="2:9" ht="13.5" customHeight="1" thickBot="1">
      <c r="B104" s="78" t="s">
        <v>1458</v>
      </c>
      <c r="C104" s="78"/>
      <c r="D104" s="78"/>
      <c r="G104" s="94"/>
      <c r="H104" s="94"/>
      <c r="I104" s="69"/>
    </row>
    <row r="105" spans="2:7" ht="42" customHeight="1">
      <c r="B105" s="448" t="s">
        <v>1461</v>
      </c>
      <c r="C105" s="449"/>
      <c r="D105" s="450"/>
      <c r="E105" s="53" t="str">
        <f>IF(MFIenddate="--выберите--","Выберите 'Дата окончания' в предыдущем листе",CONCATENATE("По состоянию на ",MONTH(MFIenddate),"/",DAY(MFIenddate),"/",YEAR(MFIenddate)))</f>
        <v>По состоянию на 1/1/2012</v>
      </c>
      <c r="F105" s="46" t="str">
        <f>IF(MFIenddate="--выберите--","Выберите 'Дата окончания' в предыдущем листе",CONCATENATE("По состоянию на ",MONTH(MFIenddate),"/",DAY(MFIenddate),"/",YEAR(MFIenddate)))</f>
        <v>По состоянию на 1/1/2012</v>
      </c>
      <c r="G105" s="47" t="str">
        <f>IF(OR(MFIunits="--выберите--",MFIenddate="--choose--",MFIcurrency="--choose--"),"Выберите 'Дата окончания', 'валюта' и 'единицы'",CONCATENATE("B ",MFIcurrency,IF(MFIunits="1 (Units)","",CONCATENATE(" ",VLOOKUP(MFIunits,unitsarray,2,FALSE)))," по состоянию на ",MONTH(MFIenddate),"/",DAY(MFIenddate),"/",YEAR(MFIenddate)))</f>
        <v>B RUB '000 по состоянию на 1/1/2012</v>
      </c>
    </row>
    <row r="106" spans="2:7" ht="42" customHeight="1" thickBot="1">
      <c r="B106" s="451"/>
      <c r="C106" s="452"/>
      <c r="D106" s="453"/>
      <c r="E106" s="325" t="s">
        <v>1455</v>
      </c>
      <c r="F106" s="324" t="s">
        <v>1456</v>
      </c>
      <c r="G106" s="326" t="s">
        <v>2376</v>
      </c>
    </row>
    <row r="107" spans="2:8" ht="13.5" customHeight="1">
      <c r="B107" s="441" t="s">
        <v>1462</v>
      </c>
      <c r="C107" s="442"/>
      <c r="D107" s="443"/>
      <c r="E107" s="99">
        <f>E108+E112</f>
        <v>0</v>
      </c>
      <c r="F107" s="185">
        <f>F108+F112</f>
        <v>0</v>
      </c>
      <c r="G107" s="100">
        <f>G108+G112</f>
        <v>0</v>
      </c>
      <c r="H107" s="76">
        <f aca="true" t="shared" si="2" ref="H107:H116">IF(AND(E107&lt;&gt;0,F107&lt;&gt;0),IF(E107&gt;F107,therearemoredepositorsthanaccounts,""),"")</f>
      </c>
    </row>
    <row r="108" spans="2:8" ht="13.5" customHeight="1">
      <c r="B108" s="486" t="s">
        <v>1459</v>
      </c>
      <c r="C108" s="487"/>
      <c r="D108" s="488"/>
      <c r="E108" s="99">
        <f>SUM(E109:E111)</f>
        <v>0</v>
      </c>
      <c r="F108" s="185">
        <f>SUM(F109:F111)</f>
        <v>0</v>
      </c>
      <c r="G108" s="100">
        <f>SUM(G109:G111)</f>
        <v>0</v>
      </c>
      <c r="H108" s="76">
        <f t="shared" si="2"/>
      </c>
    </row>
    <row r="109" spans="2:8" ht="13.5" customHeight="1">
      <c r="B109" s="489" t="s">
        <v>1463</v>
      </c>
      <c r="C109" s="490"/>
      <c r="D109" s="491"/>
      <c r="E109" s="77"/>
      <c r="F109" s="186"/>
      <c r="G109" s="66"/>
      <c r="H109" s="76">
        <f t="shared" si="2"/>
      </c>
    </row>
    <row r="110" spans="2:8" ht="13.5" customHeight="1">
      <c r="B110" s="489" t="s">
        <v>1464</v>
      </c>
      <c r="C110" s="433"/>
      <c r="D110" s="412"/>
      <c r="E110" s="77"/>
      <c r="F110" s="186"/>
      <c r="G110" s="66"/>
      <c r="H110" s="76">
        <f t="shared" si="2"/>
      </c>
    </row>
    <row r="111" spans="2:8" ht="13.5" customHeight="1">
      <c r="B111" s="489" t="s">
        <v>1465</v>
      </c>
      <c r="C111" s="433"/>
      <c r="D111" s="412"/>
      <c r="E111" s="77"/>
      <c r="F111" s="186"/>
      <c r="G111" s="66"/>
      <c r="H111" s="76">
        <f t="shared" si="2"/>
      </c>
    </row>
    <row r="112" spans="2:8" ht="13.5" customHeight="1">
      <c r="B112" s="492" t="s">
        <v>1466</v>
      </c>
      <c r="C112" s="493"/>
      <c r="D112" s="494"/>
      <c r="E112" s="99">
        <f>E113+E116</f>
        <v>0</v>
      </c>
      <c r="F112" s="185">
        <f>F113+F116</f>
        <v>0</v>
      </c>
      <c r="G112" s="100">
        <f>G113+G116</f>
        <v>0</v>
      </c>
      <c r="H112" s="76">
        <f t="shared" si="2"/>
      </c>
    </row>
    <row r="113" spans="2:8" ht="13.5" customHeight="1">
      <c r="B113" s="489" t="s">
        <v>1467</v>
      </c>
      <c r="C113" s="433"/>
      <c r="D113" s="412"/>
      <c r="E113" s="152">
        <f>SUM(E114:E115)</f>
        <v>0</v>
      </c>
      <c r="F113" s="187">
        <f>SUM(F114:F115)</f>
        <v>0</v>
      </c>
      <c r="G113" s="146">
        <f>SUM(G114:G115)</f>
        <v>0</v>
      </c>
      <c r="H113" s="76">
        <f t="shared" si="2"/>
      </c>
    </row>
    <row r="114" spans="2:8" ht="13.5" customHeight="1">
      <c r="B114" s="432" t="s">
        <v>1468</v>
      </c>
      <c r="C114" s="433"/>
      <c r="D114" s="412"/>
      <c r="E114" s="101"/>
      <c r="F114" s="188"/>
      <c r="G114" s="67"/>
      <c r="H114" s="76">
        <f t="shared" si="2"/>
      </c>
    </row>
    <row r="115" spans="2:8" ht="13.5" customHeight="1">
      <c r="B115" s="432" t="s">
        <v>1469</v>
      </c>
      <c r="C115" s="433"/>
      <c r="D115" s="412"/>
      <c r="E115" s="101"/>
      <c r="F115" s="188"/>
      <c r="G115" s="67"/>
      <c r="H115" s="76">
        <f t="shared" si="2"/>
      </c>
    </row>
    <row r="116" spans="2:8" ht="13.5" customHeight="1" thickBot="1">
      <c r="B116" s="434" t="s">
        <v>1470</v>
      </c>
      <c r="C116" s="435"/>
      <c r="D116" s="414"/>
      <c r="E116" s="102"/>
      <c r="F116" s="189"/>
      <c r="G116" s="103"/>
      <c r="H116" s="76">
        <f t="shared" si="2"/>
      </c>
    </row>
    <row r="117" spans="2:9" s="210" customFormat="1" ht="40.5" customHeight="1">
      <c r="B117" s="113"/>
      <c r="C117" s="113"/>
      <c r="D117" s="113"/>
      <c r="E117" s="112">
        <f>IF(AND(E102&lt;&gt;0,E107&lt;&gt;0),IF(E102&lt;&gt;E107,checkagainsttotaldepositsabove,""),"")</f>
      </c>
      <c r="F117" s="112">
        <f>IF(AND(F102&lt;&gt;0,F107&lt;&gt;0),IF(F102&lt;&gt;F107,checkagainsttotaldepositsabove,""),"")</f>
      </c>
      <c r="G117" s="112">
        <f>IF(AND(G102&lt;&gt;0,G107&lt;&gt;0),IF(G102&lt;&gt;G107,checkagainsttotaldepositsabove,""),"")</f>
      </c>
      <c r="H117" s="111"/>
      <c r="I117" s="111"/>
    </row>
    <row r="118" spans="2:9" ht="13.5" customHeight="1" thickBot="1">
      <c r="B118" s="135"/>
      <c r="C118" s="135"/>
      <c r="D118" s="135"/>
      <c r="E118" s="135"/>
      <c r="F118" s="135"/>
      <c r="G118" s="135"/>
      <c r="H118" s="135"/>
      <c r="I118" s="135"/>
    </row>
    <row r="119" spans="2:9" s="154" customFormat="1" ht="13.5" customHeight="1">
      <c r="B119" s="155"/>
      <c r="C119" s="155"/>
      <c r="D119" s="155"/>
      <c r="E119" s="155"/>
      <c r="F119" s="155"/>
      <c r="G119" s="155"/>
      <c r="H119" s="155"/>
      <c r="I119" s="155"/>
    </row>
    <row r="120" ht="13.5" customHeight="1">
      <c r="B120" s="70" t="s">
        <v>1471</v>
      </c>
    </row>
    <row r="121" ht="13.5" customHeight="1" thickBot="1"/>
    <row r="122" spans="2:5" ht="51.75" customHeight="1" thickBot="1">
      <c r="B122" s="423" t="s">
        <v>2370</v>
      </c>
      <c r="C122" s="424"/>
      <c r="D122" s="425"/>
      <c r="E122" s="183" t="str">
        <f>IF(MFIenddate="--выберите--","Выберите 'Дата окончания' в предыдущем листе",CONCATENATE("Клиенты, участвующие в каждой тренировке, от ",DAY(MFIbegdate),"/",MONTH(MFIbegdate),"/",YEAR(MFIbegdate)," пo ",MONTH(MFIenddate),"/",DAY(MFIenddate),"/",YEAR(MFIenddate)))</f>
        <v>Клиенты, участвующие в каждой тренировке, от 2/1/2011 пo 1/1/2012</v>
      </c>
    </row>
    <row r="123" spans="2:5" ht="13.5" customHeight="1">
      <c r="B123" s="426" t="s">
        <v>1473</v>
      </c>
      <c r="C123" s="427"/>
      <c r="D123" s="428"/>
      <c r="E123" s="156"/>
    </row>
    <row r="124" spans="2:5" ht="13.5" customHeight="1">
      <c r="B124" s="417" t="s">
        <v>1474</v>
      </c>
      <c r="C124" s="418"/>
      <c r="D124" s="419"/>
      <c r="E124" s="157"/>
    </row>
    <row r="125" spans="2:5" ht="13.5" customHeight="1" thickBot="1">
      <c r="B125" s="420" t="s">
        <v>1475</v>
      </c>
      <c r="C125" s="421"/>
      <c r="D125" s="422"/>
      <c r="E125" s="158"/>
    </row>
    <row r="127" ht="13.5" customHeight="1" thickBot="1"/>
    <row r="128" spans="2:5" ht="39.75" customHeight="1" thickBot="1">
      <c r="B128" s="512" t="s">
        <v>1476</v>
      </c>
      <c r="C128" s="513"/>
      <c r="D128" s="514"/>
      <c r="E128" s="183" t="str">
        <f>IF(MFIenddate="--выберите--","Выберите 'Дата окончания' в предыдущем листе",CONCATENATE("От ",MONTH(MFIbegdate),"/",DAY(MFIbegdate),"/",YEAR(MFIbegdate)," по ",MONTH(MFIenddate),"/",DAY(MFIenddate),"/",YEAR(MFIenddate)))</f>
        <v>От 1/2/2011 по 1/1/2012</v>
      </c>
    </row>
    <row r="129" spans="2:5" ht="13.5" customHeight="1">
      <c r="B129" s="426" t="s">
        <v>1477</v>
      </c>
      <c r="C129" s="427"/>
      <c r="D129" s="428"/>
      <c r="E129" s="156"/>
    </row>
    <row r="130" spans="2:5" ht="13.5" customHeight="1">
      <c r="B130" s="417" t="s">
        <v>1478</v>
      </c>
      <c r="C130" s="418"/>
      <c r="D130" s="419"/>
      <c r="E130" s="157"/>
    </row>
    <row r="131" spans="2:5" ht="13.5" customHeight="1">
      <c r="B131" s="417" t="s">
        <v>1479</v>
      </c>
      <c r="C131" s="418"/>
      <c r="D131" s="419"/>
      <c r="E131" s="157"/>
    </row>
    <row r="132" spans="2:5" ht="13.5" customHeight="1">
      <c r="B132" s="417" t="s">
        <v>1480</v>
      </c>
      <c r="C132" s="418"/>
      <c r="D132" s="419"/>
      <c r="E132" s="159"/>
    </row>
    <row r="133" spans="2:5" ht="15" customHeight="1" thickBot="1">
      <c r="B133" s="420" t="s">
        <v>1481</v>
      </c>
      <c r="C133" s="421"/>
      <c r="D133" s="422"/>
      <c r="E133" s="158"/>
    </row>
    <row r="135" spans="2:9" s="210" customFormat="1" ht="13.5" customHeight="1" thickBot="1">
      <c r="B135" s="104"/>
      <c r="C135" s="104"/>
      <c r="D135" s="104"/>
      <c r="E135" s="105"/>
      <c r="F135" s="105"/>
      <c r="G135" s="104"/>
      <c r="H135" s="104"/>
      <c r="I135" s="104"/>
    </row>
    <row r="137" spans="2:9" s="71" customFormat="1" ht="13.5" customHeight="1">
      <c r="B137" s="60" t="s">
        <v>1482</v>
      </c>
      <c r="C137" s="60"/>
      <c r="D137" s="60"/>
      <c r="E137" s="61"/>
      <c r="F137" s="61"/>
      <c r="G137" s="61"/>
      <c r="H137" s="61"/>
      <c r="I137" s="61"/>
    </row>
    <row r="138" spans="2:9" s="71" customFormat="1" ht="13.5" customHeight="1">
      <c r="B138" s="60"/>
      <c r="C138" s="60"/>
      <c r="D138" s="60"/>
      <c r="E138" s="61"/>
      <c r="F138" s="61"/>
      <c r="G138" s="61"/>
      <c r="H138" s="61"/>
      <c r="I138" s="61"/>
    </row>
    <row r="139" spans="2:9" s="71" customFormat="1" ht="13.5" customHeight="1">
      <c r="B139" s="436" t="s">
        <v>1451</v>
      </c>
      <c r="C139" s="197" t="s">
        <v>1484</v>
      </c>
      <c r="D139" s="60"/>
      <c r="E139" s="61"/>
      <c r="F139" s="61"/>
      <c r="G139" s="61"/>
      <c r="H139" s="61"/>
      <c r="I139" s="61"/>
    </row>
    <row r="140" spans="2:9" s="71" customFormat="1" ht="13.5" customHeight="1">
      <c r="B140" s="437"/>
      <c r="C140" s="293" t="s">
        <v>1483</v>
      </c>
      <c r="D140" s="60"/>
      <c r="E140" s="61"/>
      <c r="F140" s="61"/>
      <c r="G140" s="61"/>
      <c r="H140" s="61"/>
      <c r="I140" s="61"/>
    </row>
    <row r="141" ht="13.5" customHeight="1">
      <c r="B141" s="96"/>
    </row>
    <row r="142" spans="2:6" s="80" customFormat="1" ht="13.5" customHeight="1" thickBot="1">
      <c r="B142" s="62"/>
      <c r="C142" s="153"/>
      <c r="D142" s="153"/>
      <c r="E142" s="81"/>
      <c r="F142" s="81"/>
    </row>
    <row r="143" spans="2:6" ht="42" customHeight="1" thickBot="1">
      <c r="B143" s="497" t="s">
        <v>1485</v>
      </c>
      <c r="C143" s="498"/>
      <c r="D143" s="499"/>
      <c r="E143" s="51" t="str">
        <f>IF(MFIenddate="--выберите--","Выберите 'Дата окончания' в предыдущем листе",CONCATENATE("По состоянию на ",MONTH(MFIenddate),"/",DAY(MFIenddate),"/",YEAR(MFIenddate)-1))</f>
        <v>По состоянию на 1/1/2011</v>
      </c>
      <c r="F143" s="52" t="str">
        <f>IF(MFIenddate="--выберите--","Выберите 'Дата окончания' в предыдущем листе",CONCATENATE("По состоянию на ",MONTH(MFIenddate),"/",DAY(MFIenddate),"/",YEAR(MFIenddate)-2))</f>
        <v>По состоянию на 1/1/2010</v>
      </c>
    </row>
    <row r="144" spans="2:7" s="80" customFormat="1" ht="13.5" customHeight="1">
      <c r="B144" s="429" t="s">
        <v>1486</v>
      </c>
      <c r="C144" s="415" t="s">
        <v>1406</v>
      </c>
      <c r="D144" s="416"/>
      <c r="E144" s="64"/>
      <c r="F144" s="65"/>
      <c r="G144" s="143">
        <f>IF(AND(E144&lt;&gt;0,E12&lt;&gt;0,E13&lt;&gt;0),IF((E12+E13-E144)&lt;0,checkflowfigures,""),"")</f>
      </c>
    </row>
    <row r="145" spans="2:6" s="80" customFormat="1" ht="13.5" customHeight="1">
      <c r="B145" s="430"/>
      <c r="C145" s="411" t="s">
        <v>1407</v>
      </c>
      <c r="D145" s="412"/>
      <c r="E145" s="56"/>
      <c r="F145" s="57"/>
    </row>
    <row r="146" spans="2:6" s="80" customFormat="1" ht="13.5" customHeight="1">
      <c r="B146" s="430"/>
      <c r="C146" s="411" t="s">
        <v>1487</v>
      </c>
      <c r="D146" s="412"/>
      <c r="E146" s="176"/>
      <c r="F146" s="177"/>
    </row>
    <row r="147" spans="2:6" s="80" customFormat="1" ht="13.5" customHeight="1" thickBot="1">
      <c r="B147" s="527"/>
      <c r="C147" s="413" t="s">
        <v>2374</v>
      </c>
      <c r="D147" s="414"/>
      <c r="E147" s="58"/>
      <c r="F147" s="59"/>
    </row>
    <row r="148" spans="5:6" s="80" customFormat="1" ht="27" customHeight="1">
      <c r="E148" s="112">
        <f>IF(AND(E146&lt;&gt;0,E147&lt;&gt;0),IF(E146&gt;E147,therearemoreborrowersthanloans,""),"")</f>
      </c>
      <c r="F148" s="112">
        <f>IF(AND(F146&lt;&gt;0,F147&lt;&gt;0),IF(F146&gt;F147,therearemoreborrowersthanloans,""),"")</f>
      </c>
    </row>
    <row r="149" s="80" customFormat="1" ht="13.5" customHeight="1" thickBot="1"/>
    <row r="150" spans="2:7" s="80" customFormat="1" ht="42" customHeight="1" thickBot="1">
      <c r="B150" s="473" t="s">
        <v>1488</v>
      </c>
      <c r="C150" s="478"/>
      <c r="D150" s="479"/>
      <c r="E150" s="51" t="str">
        <f>IF(OR(MFIunits="--выберите--",MFIenddate="--choose--",MFIcurrency="--choose--"),"Выберите 'Дата окончания', 'валюта' и 'единицы'",CONCATENATE("B ",MFIcurrency,IF(MFIunits="1 (Units)","",CONCATENATE(" ",VLOOKUP(MFIunits,unitsarray,2,FALSE)))," по состоянию на ",MONTH(MFIenddate),"/",DAY(MFIenddate),"/",YEAR(MFIenddate)-1))</f>
        <v>B RUB '000 по состоянию на 1/1/2011</v>
      </c>
      <c r="F150" s="52" t="str">
        <f>IF(OR(MFIunits="--выберите--",MFIenddate="--choose--",MFIcurrency="--choose--"),"Выберите 'Дата окончания', 'валюта' и 'единицы'",CONCATENATE("B ",MFIcurrency,IF(MFIunits="1 (Units)","",CONCATENATE(" ",VLOOKUP(MFIunits,unitsarray,2,FALSE)))," по состоянию на ",MONTH(MFIenddate),"/",DAY(MFIenddate),"/",YEAR(MFIenddate)-2))</f>
        <v>B RUB '000 по состоянию на 1/1/2010</v>
      </c>
      <c r="G150" s="76"/>
    </row>
    <row r="151" spans="2:6" s="80" customFormat="1" ht="13.5" customHeight="1">
      <c r="B151" s="429" t="s">
        <v>1489</v>
      </c>
      <c r="C151" s="415" t="s">
        <v>2375</v>
      </c>
      <c r="D151" s="416"/>
      <c r="E151" s="106"/>
      <c r="F151" s="63"/>
    </row>
    <row r="152" spans="2:6" s="80" customFormat="1" ht="13.5" customHeight="1">
      <c r="B152" s="430"/>
      <c r="C152" s="411" t="s">
        <v>1490</v>
      </c>
      <c r="D152" s="412"/>
      <c r="E152" s="56"/>
      <c r="F152" s="57"/>
    </row>
    <row r="153" spans="2:6" s="80" customFormat="1" ht="13.5" customHeight="1">
      <c r="B153" s="430"/>
      <c r="C153" s="411" t="s">
        <v>1491</v>
      </c>
      <c r="D153" s="412"/>
      <c r="E153" s="56"/>
      <c r="F153" s="57"/>
    </row>
    <row r="154" spans="2:6" s="80" customFormat="1" ht="13.5" customHeight="1">
      <c r="B154" s="430"/>
      <c r="C154" s="411" t="s">
        <v>1457</v>
      </c>
      <c r="D154" s="412"/>
      <c r="E154" s="56"/>
      <c r="F154" s="57"/>
    </row>
    <row r="155" spans="2:6" s="80" customFormat="1" ht="13.5" customHeight="1">
      <c r="B155" s="430"/>
      <c r="C155" s="411" t="s">
        <v>1492</v>
      </c>
      <c r="D155" s="412"/>
      <c r="E155" s="56"/>
      <c r="F155" s="57"/>
    </row>
    <row r="156" spans="2:6" s="80" customFormat="1" ht="13.5" customHeight="1" thickBot="1">
      <c r="B156" s="431"/>
      <c r="C156" s="413" t="s">
        <v>1925</v>
      </c>
      <c r="D156" s="414"/>
      <c r="E156" s="58"/>
      <c r="F156" s="59"/>
    </row>
    <row r="157" spans="1:9" s="80" customFormat="1" ht="13.5" customHeight="1" thickBot="1">
      <c r="A157" s="104"/>
      <c r="B157" s="104"/>
      <c r="C157" s="104"/>
      <c r="D157" s="105"/>
      <c r="E157" s="105"/>
      <c r="F157" s="104"/>
      <c r="G157" s="104"/>
      <c r="H157" s="104"/>
      <c r="I157" s="104"/>
    </row>
  </sheetData>
  <sheetProtection insertRows="0"/>
  <mergeCells count="115">
    <mergeCell ref="D3:H3"/>
    <mergeCell ref="B36:D37"/>
    <mergeCell ref="B9:D9"/>
    <mergeCell ref="B144:B147"/>
    <mergeCell ref="B72:C72"/>
    <mergeCell ref="B38:B41"/>
    <mergeCell ref="B42:B44"/>
    <mergeCell ref="B105:D106"/>
    <mergeCell ref="H77:I77"/>
    <mergeCell ref="H81:I81"/>
    <mergeCell ref="H83:I83"/>
    <mergeCell ref="H85:I85"/>
    <mergeCell ref="B128:D128"/>
    <mergeCell ref="B32:D32"/>
    <mergeCell ref="B28:D29"/>
    <mergeCell ref="B45:B47"/>
    <mergeCell ref="H75:I75"/>
    <mergeCell ref="B74:C74"/>
    <mergeCell ref="B75:C75"/>
    <mergeCell ref="C38:D38"/>
    <mergeCell ref="C39:D39"/>
    <mergeCell ref="B64:D65"/>
    <mergeCell ref="B73:C73"/>
    <mergeCell ref="D72:D73"/>
    <mergeCell ref="H72:I73"/>
    <mergeCell ref="H74:I74"/>
    <mergeCell ref="C40:D40"/>
    <mergeCell ref="C41:D41"/>
    <mergeCell ref="C42:D42"/>
    <mergeCell ref="C43:D43"/>
    <mergeCell ref="H82:I82"/>
    <mergeCell ref="B143:D143"/>
    <mergeCell ref="H86:I86"/>
    <mergeCell ref="H87:I87"/>
    <mergeCell ref="E72:E73"/>
    <mergeCell ref="H84:I84"/>
    <mergeCell ref="H78:I78"/>
    <mergeCell ref="H79:I79"/>
    <mergeCell ref="H80:I80"/>
    <mergeCell ref="H76:I76"/>
    <mergeCell ref="H88:I88"/>
    <mergeCell ref="B150:D150"/>
    <mergeCell ref="B100:D101"/>
    <mergeCell ref="B108:D108"/>
    <mergeCell ref="B109:D109"/>
    <mergeCell ref="B110:D110"/>
    <mergeCell ref="B111:D111"/>
    <mergeCell ref="B112:D112"/>
    <mergeCell ref="B113:D113"/>
    <mergeCell ref="B114:D114"/>
    <mergeCell ref="B19:D19"/>
    <mergeCell ref="B20:D20"/>
    <mergeCell ref="B21:D21"/>
    <mergeCell ref="B82:C82"/>
    <mergeCell ref="B83:C83"/>
    <mergeCell ref="B84:C84"/>
    <mergeCell ref="B76:C76"/>
    <mergeCell ref="B77:C77"/>
    <mergeCell ref="B78:C78"/>
    <mergeCell ref="B79:C79"/>
    <mergeCell ref="C10:D10"/>
    <mergeCell ref="C11:D11"/>
    <mergeCell ref="C12:D12"/>
    <mergeCell ref="C13:D13"/>
    <mergeCell ref="C14:D14"/>
    <mergeCell ref="B18:D18"/>
    <mergeCell ref="B10:B11"/>
    <mergeCell ref="B12:B14"/>
    <mergeCell ref="B17:D17"/>
    <mergeCell ref="C44:D44"/>
    <mergeCell ref="C45:D45"/>
    <mergeCell ref="C46:D46"/>
    <mergeCell ref="C47:D47"/>
    <mergeCell ref="B55:D55"/>
    <mergeCell ref="B56:D56"/>
    <mergeCell ref="B57:D57"/>
    <mergeCell ref="B58:D58"/>
    <mergeCell ref="B53:D54"/>
    <mergeCell ref="B59:D59"/>
    <mergeCell ref="B60:D60"/>
    <mergeCell ref="B61:D61"/>
    <mergeCell ref="B66:D66"/>
    <mergeCell ref="B102:D102"/>
    <mergeCell ref="B107:D107"/>
    <mergeCell ref="B88:C88"/>
    <mergeCell ref="B85:C85"/>
    <mergeCell ref="B86:C86"/>
    <mergeCell ref="B87:C87"/>
    <mergeCell ref="B80:C80"/>
    <mergeCell ref="B81:C81"/>
    <mergeCell ref="B96:B97"/>
    <mergeCell ref="B115:D115"/>
    <mergeCell ref="B116:D116"/>
    <mergeCell ref="B123:D123"/>
    <mergeCell ref="C154:D154"/>
    <mergeCell ref="C155:D155"/>
    <mergeCell ref="B139:B140"/>
    <mergeCell ref="C156:D156"/>
    <mergeCell ref="C153:D153"/>
    <mergeCell ref="B124:D124"/>
    <mergeCell ref="B125:D125"/>
    <mergeCell ref="B129:D129"/>
    <mergeCell ref="B130:D130"/>
    <mergeCell ref="B131:D131"/>
    <mergeCell ref="B151:B156"/>
    <mergeCell ref="B33:D33"/>
    <mergeCell ref="C145:D145"/>
    <mergeCell ref="C146:D146"/>
    <mergeCell ref="C147:D147"/>
    <mergeCell ref="C151:D151"/>
    <mergeCell ref="C152:D152"/>
    <mergeCell ref="B132:D132"/>
    <mergeCell ref="B133:D133"/>
    <mergeCell ref="C144:D144"/>
    <mergeCell ref="B122:D122"/>
  </mergeCells>
  <dataValidations count="2">
    <dataValidation type="list" allowBlank="1" showInputMessage="1" showErrorMessage="1" sqref="D74:D88">
      <formula1>LoanType</formula1>
    </dataValidation>
    <dataValidation type="list" allowBlank="1" showInputMessage="1" showErrorMessage="1" sqref="E74:E88">
      <formula1>Methodology</formula1>
    </dataValidation>
  </dataValidations>
  <hyperlinks>
    <hyperlink ref="B55" location="Currentportfolio" display="Current portfolio (PAR &lt; 30 days)"/>
    <hyperlink ref="B58" location="PARsixmonthsoneyaer" display="PAR 181 - 365 days"/>
    <hyperlink ref="B59" location="PARoveroneyear" display="PAR &gt; 365 days"/>
    <hyperlink ref="B60" location="Renegotiatedloans" display="Renegotiated loans"/>
    <hyperlink ref="B66" location="WriteoffsGLP" display="Write-offs, gross loan portfolio"/>
    <hyperlink ref="E29" location="Nuberofactiveborrowers" display="Количество активных заёмщиков"/>
    <hyperlink ref="E101" location="Numberofdepositors" display="Количество вкладчиков"/>
    <hyperlink ref="F101" location="Numberofdepositaccounts" display="Кол-во сберегательных счетов"/>
    <hyperlink ref="B113" location="Voluntarydeposits" display="Voluntary deposits, total"/>
    <hyperlink ref="B114" location="Demanddeposits" display="Demand deposits"/>
    <hyperlink ref="B115" location="Timedeposits" display="Time deposits"/>
    <hyperlink ref="B116" location="Compulsorydeposits" display="Compulsory deposits"/>
    <hyperlink ref="E54" location="Numberofoutstandingloans" display="Количество непогашенных займов"/>
    <hyperlink ref="G37" location="loanportfoliogross" display="Валовой портфель займов"/>
    <hyperlink ref="G29" location="loanportfoliogross" display="Валовой портфель займов"/>
    <hyperlink ref="B56" location="PARonemonththreemonths" display="PAR 31 - 90 days"/>
    <hyperlink ref="B57" location="PARthreemonthssixmonths" display="PAR 91 - 180 days"/>
    <hyperlink ref="G73" location="loanportfoliogross" display="Валовой портфель займов"/>
    <hyperlink ref="F73" location="Numberofoutstandingloans" display="Количество непогашенных займов"/>
    <hyperlink ref="B18" location="Numberofemployees" display="Number of employees"/>
    <hyperlink ref="B19" location="Numberofloanofficers" display="Number of loan officers"/>
    <hyperlink ref="B109" location="Depositsfromcorporations" display="Deposits from corporations"/>
    <hyperlink ref="B110" location="Depositsfromfinancialinstitutions" display="Deposits from financial institutions"/>
    <hyperlink ref="B111" location="Depositsfromgovernments" display="Deposits from governments"/>
    <hyperlink ref="B108" location="NonmicrofinanceInstitionalDeposits" display="Total Non Microfinance / Institutional Deposits"/>
    <hyperlink ref="C10" location="Numberofoffices" display="Number of offices"/>
    <hyperlink ref="I1" location="'General info'!B23" display="Back to Index"/>
    <hyperlink ref="C151" location="loanportfoliogross" display="Loan portfolio, gross"/>
    <hyperlink ref="C153" location="Assets" display="Total assets"/>
    <hyperlink ref="C154" location="Deposits" display="Deposits"/>
    <hyperlink ref="C155" location="Borrowing" display="Borrowings"/>
    <hyperlink ref="C156" location="Equity" display="Total equity"/>
    <hyperlink ref="C152" location="Propertyplantandequipment" display="Property, plant and equipment"/>
    <hyperlink ref="C144" location="Numberofemployees" display="Number of employees"/>
    <hyperlink ref="C145" location="Numberofloanofficers" display="Number of loan officers"/>
    <hyperlink ref="C146" location="Nuberofactiveborrowers" display="Number of active borrowers"/>
    <hyperlink ref="C11" location="Numberofotherpointsofservies" display="Number of other points of service* not part of the institution"/>
    <hyperlink ref="B20" location="Glossary!A119" display="Number of managers"/>
    <hyperlink ref="B21" location="Glossary!A120" display="Number of board members"/>
    <hyperlink ref="C13" location="Glossary!A116" display="Exit during the period"/>
    <hyperlink ref="C40" location="Glossary!A99" display="Enterprises"/>
    <hyperlink ref="B123" location="Glossary!A175" display="Microenterprise training"/>
    <hyperlink ref="B124" location="Glossary!A176" display="Education courses"/>
    <hyperlink ref="B125" location="Glossary!A177" display="Women's empowerment training"/>
    <hyperlink ref="B129" location="Glossary!A178" display="Number of microenterprises financed"/>
    <hyperlink ref="B130" location="Glossary!A179" display="Number of start-up microenterprises financed"/>
    <hyperlink ref="B131" location="Glossary!A180" display="Number of people employed in the financed enterprises"/>
    <hyperlink ref="B132" location="Glossary!A181" display="Sample used for microenterprises data"/>
    <hyperlink ref="B133" location="Glossary!A182" display="Sample used for employment data"/>
    <hyperlink ref="F106" location="Numberofdepositaccounts" display="Кол-во сберегательных счетов"/>
    <hyperlink ref="E37" location="Nuberofactiveborrowers" display="Количество активных заёмщиков"/>
    <hyperlink ref="F37" location="Numberofoutstandingloans" display="Количество непогашенных займов"/>
    <hyperlink ref="E106" location="Numberofdepositors" display="Количество вкладчиков"/>
    <hyperlink ref="C147" location="Numberofoutstandingloans" display="Number of outstanding loans"/>
    <hyperlink ref="F65" location="loanportfoliogross" display="Валовой портфель займов"/>
    <hyperlink ref="E65" location="Numberofoutstandingloans" display="Количество займов"/>
    <hyperlink ref="D3" r:id="rId1" display="http://www.mixmarket.org/profiles-reports/crossmarket-analysis-report"/>
    <hyperlink ref="B33" location="Glossary!A112" display="New borrowers, during the period"/>
    <hyperlink ref="C10:D10" location="Numberofoffices" display="Количество Офисов / Филиалов"/>
    <hyperlink ref="C11:D11" location="Numberofotherpointsofservies" display="Другие пункты обслуживания*"/>
    <hyperlink ref="C13:D13" location="Глоссарий!A116" display="Утечка кадров за период отчетности"/>
    <hyperlink ref="B18:D18" location="Numberofemployees" display="Количество сотрудников"/>
    <hyperlink ref="B19:D19" location="Numberofloanofficers" display="Количество кредитных сотрудников"/>
    <hyperlink ref="B20:D20" location="Глоссарий!A119" display="Количество менеджеров"/>
    <hyperlink ref="B21:D21" location="Глоссарий!A120" display="Количество членов правления"/>
    <hyperlink ref="B33:D33" location="Глоссарий!A112" display="Новые заемщики"/>
    <hyperlink ref="C40:D40" location="Глоссарий!A99" display="Предприятия"/>
    <hyperlink ref="F29" location="Numberofoutstandingloans" display="Количество непогашенных займов"/>
    <hyperlink ref="B55:D55" location="Currentportfolio" display="Текущий портфель (Просрочки &lt; 30 дней)"/>
    <hyperlink ref="B56:D56" location="PARonemonththreemonths" display="Риск портфеля 31-90 дней"/>
    <hyperlink ref="B57:D57" location="PARthreemonthssixmonths" display="Риск портфеля 91-180 дней"/>
    <hyperlink ref="B58:D58" location="PARsixmonthsoneyaer" display="Риск портфеля 181-365 дней"/>
    <hyperlink ref="B59:D59" location="PARoveroneyear" display="Риск портфеля &gt; 365 дней"/>
    <hyperlink ref="B60:D60" location="Renegotiatedloans" display="Реструктурированные займы"/>
    <hyperlink ref="F54" location="loanportfoliogross" display="Валовой портфель займов"/>
    <hyperlink ref="B66:D66" location="WriteoffsGLP" display="Списание займов в течении периода"/>
    <hyperlink ref="B108:D108" location="NonmicrofinanceInstitionalDeposits" display="Общие Hемикрофинансовые / Kорпоративные Cбережения*"/>
    <hyperlink ref="B109:D109" location="Depositsfromcorporations" display="Сбережения предприятий"/>
    <hyperlink ref="B110:D110" location="Depositsfromfinancialinstitutions" display="Сбережения финансовых учреждений"/>
    <hyperlink ref="B111:D111" location="Depositsfromgovernments" display="Сбережения государственных учреждений"/>
    <hyperlink ref="B113:D113" location="Voluntarydeposits" display="Итого добровольные сбережения"/>
    <hyperlink ref="B114:D114" location="Demanddeposits" display="Вклады до востребования"/>
    <hyperlink ref="B115:D115" location="Timedeposits" display="Срочные вклады"/>
    <hyperlink ref="B116:D116" location="Compulsorydeposits" display="Обязательные сбережения"/>
    <hyperlink ref="B123:D123" location="Глоссарий!A175" display="Тренинги для предприятий и бизнесов"/>
    <hyperlink ref="B124:D124" location="Глоссарий!A176" display="Курсы обучения"/>
    <hyperlink ref="B125:D125" location="Глоссарий!A177" display="Тренинги по расширению прав и возможностей женщин"/>
    <hyperlink ref="B129:D129" location="Glossary!A178" display="Количество финансируемых микропредприятий"/>
    <hyperlink ref="B130:D130" location="Глоссарий!A179" display="Количество финансируемых начинающих микропредприятий "/>
    <hyperlink ref="B131:D131" location="Глоссарий!A180" display="Количество созданных рабочих мест"/>
    <hyperlink ref="B132:D132" location="Глоссарий!A181" display="Количество опрошенных клиентов по информации о микропредприятиях"/>
    <hyperlink ref="B133:D133" location="Глоссарий!A182" display="Количество опрошенных микропредприятий для определения данных о трудоустройстве"/>
    <hyperlink ref="C144:D144" location="Numberofemployees" display="Количество сотрудников"/>
    <hyperlink ref="C145:D145" location="Numberofloanofficers" display="Количество кредитных сотрудников"/>
    <hyperlink ref="C146:D146" location="Nuberofactiveborrowers" display="Количество заёмщиков"/>
    <hyperlink ref="C147:D147" location="Numberofoutstandingloans" display="Количество непогашенных займов"/>
    <hyperlink ref="C151:D151" location="loanportfoliogross" display="Валовой портфель займов"/>
    <hyperlink ref="C152:D152" location="Propertyplantandequipment" display="Основные средства"/>
    <hyperlink ref="C153:D153" location="Assets" display="Итого Активы"/>
    <hyperlink ref="C154:D154" location="Deposits" display="Сбережения"/>
    <hyperlink ref="C155:D155" location="Borrowing" display="Займы"/>
    <hyperlink ref="C156:D156" location="Equity" display="Итого собственные средства"/>
    <hyperlink ref="B128:D129" location="Глоссарий!A178" display="Предприятия, которые финансировались и создание рабочих мест"/>
    <hyperlink ref="C14:D14" location="Глоссарий!A117" display="Сотрудники работающие свыше года"/>
    <hyperlink ref="G101" location="Deposits" display="Сбережения"/>
    <hyperlink ref="G106" location="Deposits" display="Сбережения"/>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codeName="Sheet4"/>
  <dimension ref="B1:I155"/>
  <sheetViews>
    <sheetView showGridLines="0" zoomScalePageLayoutView="0" workbookViewId="0" topLeftCell="A1">
      <selection activeCell="E2" sqref="E2"/>
    </sheetView>
  </sheetViews>
  <sheetFormatPr defaultColWidth="9.140625" defaultRowHeight="13.5" customHeight="1"/>
  <cols>
    <col min="1" max="1" width="2.7109375" style="62" customWidth="1"/>
    <col min="2" max="2" width="30.7109375" style="62" customWidth="1"/>
    <col min="3" max="3" width="16.7109375" style="62" customWidth="1"/>
    <col min="4" max="4" width="32.140625" style="62" customWidth="1"/>
    <col min="5" max="5" width="24.8515625" style="62" customWidth="1"/>
    <col min="6" max="6" width="23.28125" style="62" customWidth="1"/>
    <col min="7" max="7" width="17.00390625" style="62" customWidth="1"/>
    <col min="8" max="8" width="39.00390625" style="62" customWidth="1"/>
    <col min="9" max="9" width="21.7109375" style="62" customWidth="1"/>
    <col min="10" max="16384" width="9.140625" style="62" customWidth="1"/>
  </cols>
  <sheetData>
    <row r="1" ht="13.5" customHeight="1" thickBot="1">
      <c r="I1" s="126" t="s">
        <v>2308</v>
      </c>
    </row>
    <row r="2" spans="4:5" ht="13.5" customHeight="1" thickBot="1">
      <c r="D2" s="281" t="s">
        <v>2342</v>
      </c>
      <c r="E2" s="292"/>
    </row>
    <row r="3" ht="13.5" customHeight="1">
      <c r="D3" s="281" t="s">
        <v>2343</v>
      </c>
    </row>
    <row r="4" spans="2:9" ht="13.5" customHeight="1" thickBot="1">
      <c r="B4" s="133"/>
      <c r="C4" s="133"/>
      <c r="D4" s="133"/>
      <c r="E4" s="134"/>
      <c r="F4" s="135"/>
      <c r="G4" s="135"/>
      <c r="H4" s="135"/>
      <c r="I4" s="135"/>
    </row>
    <row r="5" spans="2:9" ht="13.5" customHeight="1">
      <c r="B5" s="136"/>
      <c r="C5" s="136"/>
      <c r="D5" s="136"/>
      <c r="E5" s="137"/>
      <c r="F5" s="113"/>
      <c r="G5" s="113"/>
      <c r="H5" s="113"/>
      <c r="I5" s="113"/>
    </row>
    <row r="6" spans="2:5" s="71" customFormat="1" ht="13.5" customHeight="1">
      <c r="B6" s="138" t="s">
        <v>1394</v>
      </c>
      <c r="C6" s="138"/>
      <c r="D6" s="138"/>
      <c r="E6" s="139"/>
    </row>
    <row r="7" spans="2:5" ht="13.5" customHeight="1" thickBot="1">
      <c r="B7" s="80"/>
      <c r="C7" s="80"/>
      <c r="D7" s="80"/>
      <c r="E7" s="137"/>
    </row>
    <row r="8" spans="2:9" s="140" customFormat="1" ht="27" customHeight="1" thickBot="1">
      <c r="B8" s="473" t="s">
        <v>200</v>
      </c>
      <c r="C8" s="474"/>
      <c r="D8" s="475"/>
      <c r="E8" s="33" t="str">
        <f>IF(OR(ISBLANK(MFIunits),ISBLANK(MFIenddate),ISBLANK(MFIcurrency)),"Fill in period end date",CONCATENATE("По состоянию на ",DAY(MFIenddate),"/",MONTH(MFIenddate),"/",YEAR(MFIenddate)))</f>
        <v>По состоянию на 1/1/2012</v>
      </c>
      <c r="I8" s="191" t="s">
        <v>2340</v>
      </c>
    </row>
    <row r="9" spans="2:9" ht="13.5" customHeight="1">
      <c r="B9" s="470" t="s">
        <v>1397</v>
      </c>
      <c r="C9" s="463" t="s">
        <v>1399</v>
      </c>
      <c r="D9" s="428"/>
      <c r="E9" s="214">
        <f>'Инфраструктура и продукты'!E10</f>
        <v>0</v>
      </c>
      <c r="H9" s="192" t="s">
        <v>2335</v>
      </c>
      <c r="I9" s="253">
        <f>IF(AND(ISNUMBER(E11)=TRUE,ISNUMBER(E12)=TRUE),E13/(AVERAGE(E11:E12)),"")</f>
      </c>
    </row>
    <row r="10" spans="2:9" ht="13.5" customHeight="1" thickBot="1">
      <c r="B10" s="471"/>
      <c r="C10" s="464" t="s">
        <v>1400</v>
      </c>
      <c r="D10" s="422"/>
      <c r="E10" s="254">
        <f>'Инфраструктура и продукты'!E11</f>
        <v>0</v>
      </c>
      <c r="H10" s="192" t="s">
        <v>1403</v>
      </c>
      <c r="I10" s="255">
        <f>IF(E11=0,"",E14/E11)</f>
      </c>
    </row>
    <row r="11" spans="2:8" ht="13.5" customHeight="1" thickBot="1">
      <c r="B11" s="470" t="s">
        <v>1398</v>
      </c>
      <c r="C11" s="465" t="s">
        <v>1401</v>
      </c>
      <c r="D11" s="466"/>
      <c r="E11" s="214">
        <f>'Инфраструктура и продукты'!E12</f>
        <v>0</v>
      </c>
      <c r="F11" s="141"/>
      <c r="H11" s="142"/>
    </row>
    <row r="12" spans="2:7" ht="13.5" customHeight="1">
      <c r="B12" s="586"/>
      <c r="C12" s="465" t="s">
        <v>2321</v>
      </c>
      <c r="D12" s="466"/>
      <c r="E12" s="256">
        <f>E140</f>
      </c>
      <c r="F12" s="206" t="s">
        <v>2344</v>
      </c>
      <c r="G12" s="142"/>
    </row>
    <row r="13" spans="2:8" ht="13.5" customHeight="1">
      <c r="B13" s="472"/>
      <c r="C13" s="467" t="s">
        <v>1402</v>
      </c>
      <c r="D13" s="419"/>
      <c r="E13" s="215">
        <f>'Инфраструктура и продукты'!E13</f>
        <v>0</v>
      </c>
      <c r="F13" s="113"/>
      <c r="G13" s="113"/>
      <c r="H13" s="113"/>
    </row>
    <row r="14" spans="2:8" ht="13.5" customHeight="1" thickBot="1">
      <c r="B14" s="471"/>
      <c r="C14" s="464" t="s">
        <v>1403</v>
      </c>
      <c r="D14" s="573"/>
      <c r="E14" s="254">
        <f>'Инфраструктура и продукты'!E14</f>
        <v>0</v>
      </c>
      <c r="F14" s="143">
        <f>IF(E14&lt;&gt;0,IF(E14&gt;E11,"Greater than 'Total staff'",""),"")</f>
      </c>
      <c r="G14" s="113"/>
      <c r="H14" s="113"/>
    </row>
    <row r="15" spans="2:8" ht="13.5" customHeight="1">
      <c r="B15" s="113"/>
      <c r="C15" s="113"/>
      <c r="D15" s="113"/>
      <c r="E15" s="113"/>
      <c r="F15" s="113"/>
      <c r="G15" s="113"/>
      <c r="H15" s="113"/>
    </row>
    <row r="16" spans="2:8" ht="13.5" customHeight="1" thickBot="1">
      <c r="B16" s="55"/>
      <c r="C16" s="55"/>
      <c r="D16" s="55"/>
      <c r="E16" s="113"/>
      <c r="F16" s="113"/>
      <c r="G16" s="113"/>
      <c r="H16" s="113"/>
    </row>
    <row r="17" spans="2:9" ht="39.75" customHeight="1" thickBot="1">
      <c r="B17" s="473" t="s">
        <v>1405</v>
      </c>
      <c r="C17" s="474"/>
      <c r="D17" s="475"/>
      <c r="E17" s="51" t="str">
        <f>IF(OR(ISBLANK(MFIunits),ISBLANK(MFIenddate),ISBLANK(MFIcurrency)),"Fill in period end date",CONCATENATE("Всего сотрудников по состоянию на ",DAY(MFIenddate),"/",MONTH(MFIenddate),"/",YEAR(MFIenddate)))</f>
        <v>Всего сотрудников по состоянию на 1/1/2012</v>
      </c>
      <c r="F17" s="52" t="str">
        <f>IF(OR(ISBLANK(MFIunits),ISBLANK(MFIenddate),ISBLANK(MFIcurrency)),"Fill in period end date",CONCATENATE("Женский персонал по состоянию на
 ",DAY(MFIenddate),"/",MONTH(MFIenddate),"/",YEAR(MFIenddate)))</f>
        <v>Женский персонал по состоянию на
 1/1/2012</v>
      </c>
      <c r="G17" s="113"/>
      <c r="I17" s="191" t="s">
        <v>2340</v>
      </c>
    </row>
    <row r="18" spans="2:9" ht="13.5" customHeight="1">
      <c r="B18" s="426" t="s">
        <v>1406</v>
      </c>
      <c r="C18" s="427"/>
      <c r="D18" s="428"/>
      <c r="E18" s="216">
        <f>'Инфраструктура и продукты'!E18</f>
        <v>0</v>
      </c>
      <c r="F18" s="217">
        <f>'Инфраструктура и продукты'!F18</f>
        <v>0</v>
      </c>
      <c r="G18" s="143">
        <f>IF(AND(E18&lt;&gt;0,F18&lt;&gt;0),IF(F18&gt;E18,checkwomen,""),"")</f>
      </c>
      <c r="H18" s="192" t="s">
        <v>2336</v>
      </c>
      <c r="I18" s="257">
        <f>IF(E18=0,"",F18/E18)</f>
      </c>
    </row>
    <row r="19" spans="2:9" ht="13.5" customHeight="1">
      <c r="B19" s="417" t="s">
        <v>1407</v>
      </c>
      <c r="C19" s="418"/>
      <c r="D19" s="419"/>
      <c r="E19" s="216">
        <f>'Инфраструктура и продукты'!E19</f>
        <v>0</v>
      </c>
      <c r="F19" s="217">
        <f>'Инфраструктура и продукты'!F19</f>
        <v>0</v>
      </c>
      <c r="G19" s="143">
        <f>IF(AND(E19&lt;&gt;0,F19&lt;&gt;0),IF(F19&gt;E19,checkwomen,""),"")</f>
      </c>
      <c r="H19" s="192" t="s">
        <v>2337</v>
      </c>
      <c r="I19" s="257">
        <f>IF(E19=0,"",F19/E19)</f>
      </c>
    </row>
    <row r="20" spans="2:9" ht="13.5" customHeight="1">
      <c r="B20" s="417" t="s">
        <v>1408</v>
      </c>
      <c r="C20" s="418"/>
      <c r="D20" s="419"/>
      <c r="E20" s="216">
        <f>'Инфраструктура и продукты'!E20</f>
        <v>0</v>
      </c>
      <c r="F20" s="217">
        <f>'Инфраструктура и продукты'!F20</f>
        <v>0</v>
      </c>
      <c r="G20" s="143">
        <f>IF(AND(E20&lt;&gt;0,F20&lt;&gt;0),IF(F20&gt;E20,checkwomen,""),"")</f>
      </c>
      <c r="H20" s="192" t="s">
        <v>2338</v>
      </c>
      <c r="I20" s="257">
        <f>IF(E20=0,"",F20/E20)</f>
      </c>
    </row>
    <row r="21" spans="2:9" ht="13.5" customHeight="1" thickBot="1">
      <c r="B21" s="420" t="s">
        <v>1409</v>
      </c>
      <c r="C21" s="421"/>
      <c r="D21" s="422"/>
      <c r="E21" s="218">
        <f>'Инфраструктура и продукты'!E21</f>
        <v>0</v>
      </c>
      <c r="F21" s="219">
        <f>'Инфраструктура и продукты'!F21</f>
        <v>0</v>
      </c>
      <c r="G21" s="143">
        <f>IF(AND(E21&lt;&gt;0,F21&lt;&gt;0),IF(F21&gt;=E21,checkwomen,""),"")</f>
      </c>
      <c r="H21" s="192" t="s">
        <v>2339</v>
      </c>
      <c r="I21" s="258">
        <f>IF(E21=0,"",F21/E21)</f>
      </c>
    </row>
    <row r="22" spans="2:9" ht="27" customHeight="1">
      <c r="B22" s="55"/>
      <c r="C22" s="55"/>
      <c r="D22" s="55"/>
      <c r="E22" s="112">
        <f>IF(AND(E18&lt;&gt;0,E19&lt;&gt;0,E20&lt;&gt;0),IF(E18-E19-E20&lt;=0,checkstaff,""),"")</f>
      </c>
      <c r="F22" s="112">
        <f>IF(AND(F18&lt;&gt;0,F19&lt;&gt;0,F20&lt;&gt;0),IF(F18-F19-F20&lt;=0,checkstaff,""),"")</f>
      </c>
      <c r="G22" s="113"/>
      <c r="H22" s="113"/>
      <c r="I22" s="113"/>
    </row>
    <row r="23" spans="2:9" ht="13.5" customHeight="1" thickBot="1">
      <c r="B23" s="135"/>
      <c r="C23" s="135"/>
      <c r="D23" s="135"/>
      <c r="E23" s="135"/>
      <c r="F23" s="135"/>
      <c r="G23" s="135"/>
      <c r="H23" s="135"/>
      <c r="I23" s="135"/>
    </row>
    <row r="24" spans="2:9" ht="13.5" customHeight="1">
      <c r="B24" s="144"/>
      <c r="C24" s="144"/>
      <c r="D24" s="144"/>
      <c r="E24" s="144"/>
      <c r="F24" s="144"/>
      <c r="G24" s="144"/>
      <c r="H24" s="144"/>
      <c r="I24" s="144"/>
    </row>
    <row r="25" spans="2:4" s="71" customFormat="1" ht="13.5" customHeight="1">
      <c r="B25" s="70" t="s">
        <v>1411</v>
      </c>
      <c r="C25" s="70"/>
      <c r="D25" s="70"/>
    </row>
    <row r="26" ht="13.5" customHeight="1" thickBot="1"/>
    <row r="27" spans="2:9" ht="42" customHeight="1" thickBot="1">
      <c r="B27" s="480" t="s">
        <v>1412</v>
      </c>
      <c r="C27" s="515"/>
      <c r="D27" s="516"/>
      <c r="E27" s="53" t="str">
        <f>IF(OR(ISBLANK(MFIunits),ISBLANK(MFIenddate),ISBLANK(MFIcurrency)),"",CONCATENATE("По состоянию на ",DAY(MFIenddate),"/",MONTH(MFIenddate),"/",YEAR(MFIenddate)))</f>
        <v>По состоянию на 1/1/2012</v>
      </c>
      <c r="F27" s="46" t="str">
        <f>IF(OR(ISBLANK(MFIunits),ISBLANK(MFIenddate),ISBLANK(MFIcurrency)),"",CONCATENATE("По состоянию на ",DAY(MFIenddate),"/",MONTH(MFIenddate),"/",YEAR(MFIenddate)))</f>
        <v>По состоянию на 1/1/2012</v>
      </c>
      <c r="G27" s="47" t="str">
        <f>IF(OR(ISBLANK(MFIunits),ISBLANK(MFIenddate),ISBLANK(MFIcurrency)),"",CONCATENATE("B ",MFIcurrency,IF(MFIunits="1 (Units)","",CONCATENATE(" ",VLOOKUP(MFIunits,unitsarray,2,FALSE)))," по состоянию на ",DAY(MFIenddate),"/",MONTH(MFIenddate),"/",YEAR(MFIenddate)))</f>
        <v>B RUB '000 по состоянию на 1/1/2012</v>
      </c>
      <c r="I27" s="191" t="s">
        <v>2340</v>
      </c>
    </row>
    <row r="28" spans="2:9" ht="33.75" customHeight="1" thickBot="1">
      <c r="B28" s="517"/>
      <c r="C28" s="518"/>
      <c r="D28" s="519"/>
      <c r="E28" s="320" t="s">
        <v>1414</v>
      </c>
      <c r="F28" s="321" t="s">
        <v>1415</v>
      </c>
      <c r="G28" s="322" t="s">
        <v>1416</v>
      </c>
      <c r="H28" s="194" t="s">
        <v>2348</v>
      </c>
      <c r="I28" s="259">
        <f>IF(E29=0,"",VLOOKUP(MFIunits,unitsarray,3,FALSE)*G29/E29)</f>
      </c>
    </row>
    <row r="29" spans="2:9" ht="14.25" customHeight="1" thickBot="1">
      <c r="B29" s="568" t="s">
        <v>1413</v>
      </c>
      <c r="C29" s="569"/>
      <c r="D29" s="570"/>
      <c r="E29" s="220">
        <f>'Инфраструктура и продукты'!E30</f>
        <v>0</v>
      </c>
      <c r="F29" s="221">
        <f>'Инфраструктура и продукты'!F30</f>
        <v>0</v>
      </c>
      <c r="G29" s="222">
        <f>'Инфраструктура и продукты'!G30</f>
        <v>0</v>
      </c>
      <c r="H29" s="76">
        <f>IF(AND(E29&lt;&gt;"",F29&lt;&gt;""),IF(E29&gt;F29,therearemoreborrowersthanloans,""),"")</f>
      </c>
      <c r="I29" s="80"/>
    </row>
    <row r="30" spans="2:8" s="80" customFormat="1" ht="13.5" customHeight="1" thickBot="1">
      <c r="B30" s="62"/>
      <c r="C30" s="62"/>
      <c r="D30" s="62"/>
      <c r="E30" s="69"/>
      <c r="F30" s="69"/>
      <c r="G30" s="124"/>
      <c r="H30" s="62"/>
    </row>
    <row r="31" spans="2:9" ht="27" customHeight="1" thickBot="1">
      <c r="B31" s="497" t="s">
        <v>1417</v>
      </c>
      <c r="C31" s="498"/>
      <c r="D31" s="499"/>
      <c r="E31" s="205" t="str">
        <f>CONCATENATE("От ",MONTH(MFIbegdate),"/",DAY(MFIbegdate),"/",YEAR(MFIbegdate)," по ",DAY(MFIenddate),"/",MONTH(MFIenddate),"/",YEAR(MFIenddate))</f>
        <v>От 1/2/2011 по 1/1/2012</v>
      </c>
      <c r="I31" s="191" t="s">
        <v>2340</v>
      </c>
    </row>
    <row r="32" spans="2:9" ht="14.25" customHeight="1" thickBot="1">
      <c r="B32" s="408" t="s">
        <v>1418</v>
      </c>
      <c r="C32" s="409"/>
      <c r="D32" s="410"/>
      <c r="E32" s="223">
        <f>'Инфраструктура и продукты'!E33</f>
        <v>0</v>
      </c>
      <c r="H32" s="193" t="s">
        <v>2341</v>
      </c>
      <c r="I32" s="260">
        <f>IF(OR(E32=0,E142=""),"",E29/((E32+E142)/2))</f>
      </c>
    </row>
    <row r="33" spans="2:8" s="80" customFormat="1" ht="13.5" customHeight="1" thickBot="1">
      <c r="B33" s="62"/>
      <c r="C33" s="62"/>
      <c r="D33" s="62"/>
      <c r="E33" s="69"/>
      <c r="F33" s="69"/>
      <c r="G33" s="124"/>
      <c r="H33" s="62"/>
    </row>
    <row r="34" spans="2:7" ht="36" customHeight="1">
      <c r="B34" s="448" t="s">
        <v>1420</v>
      </c>
      <c r="C34" s="449"/>
      <c r="D34" s="450"/>
      <c r="E34" s="53" t="str">
        <f>IF(OR(ISBLANK(MFIunits),ISBLANK(MFIenddate),ISBLANK(MFIcurrency)),"",CONCATENATE("По состоянию на ",DAY(MFIenddate),"/",MONTH(MFIenddate),"/",YEAR(MFIenddate)))</f>
        <v>По состоянию на 1/1/2012</v>
      </c>
      <c r="F34" s="46" t="str">
        <f>IF(OR(ISBLANK(MFIunits),ISBLANK(MFIenddate),ISBLANK(MFIcurrency)),"",CONCATENATE("По состоянию на ",DAY(MFIenddate),"/",MONTH(MFIenddate),"/",YEAR(MFIenddate)))</f>
        <v>По состоянию на 1/1/2012</v>
      </c>
      <c r="G34" s="48" t="str">
        <f>IF(OR(ISBLANK(MFIunits),ISBLANK(MFIenddate),ISBLANK(MFIcurrency)),"",CONCATENATE("B ",MFIcurrency,IF(MFIunits="1 (Units)","",CONCATENATE(" ",VLOOKUP(MFIunits,unitsarray,2,FALSE))),"по состоянию на ",DAY(MFIenddate),"/",MONTH(MFIenddate),"/",YEAR(MFIenddate)))</f>
        <v>B RUB '000по состоянию на 1/1/2012</v>
      </c>
    </row>
    <row r="35" spans="2:7" ht="43.5" customHeight="1" thickBot="1">
      <c r="B35" s="451"/>
      <c r="C35" s="452"/>
      <c r="D35" s="453"/>
      <c r="E35" s="320" t="s">
        <v>1414</v>
      </c>
      <c r="F35" s="321" t="s">
        <v>1415</v>
      </c>
      <c r="G35" s="322" t="s">
        <v>1416</v>
      </c>
    </row>
    <row r="36" spans="2:8" ht="13.5" customHeight="1">
      <c r="B36" s="520" t="s">
        <v>1421</v>
      </c>
      <c r="C36" s="459" t="s">
        <v>1429</v>
      </c>
      <c r="D36" s="523"/>
      <c r="E36" s="224">
        <f>'Инфраструктура и продукты'!E38</f>
        <v>0</v>
      </c>
      <c r="F36" s="225">
        <f>'Инфраструктура и продукты'!F38</f>
        <v>0</v>
      </c>
      <c r="G36" s="226">
        <f>'Инфраструктура и продукты'!G38</f>
        <v>0</v>
      </c>
      <c r="H36" s="76">
        <f aca="true" t="shared" si="0" ref="H36:H45">IF(AND(E36&lt;&gt;"",F36&lt;&gt;""),IF(E36&gt;F36,therearemoreborrowersthanloans,""),"")</f>
      </c>
    </row>
    <row r="37" spans="2:8" ht="13.5" customHeight="1">
      <c r="B37" s="472"/>
      <c r="C37" s="461" t="s">
        <v>1430</v>
      </c>
      <c r="D37" s="502"/>
      <c r="E37" s="152">
        <f>'Инфраструктура и продукты'!E39</f>
        <v>0</v>
      </c>
      <c r="F37" s="187">
        <f>'Инфраструктура и продукты'!F39</f>
        <v>0</v>
      </c>
      <c r="G37" s="146">
        <f>'Инфраструктура и продукты'!G39</f>
        <v>0</v>
      </c>
      <c r="H37" s="76">
        <f t="shared" si="0"/>
      </c>
    </row>
    <row r="38" spans="2:8" ht="13.5" customHeight="1">
      <c r="B38" s="472"/>
      <c r="C38" s="571" t="s">
        <v>2320</v>
      </c>
      <c r="D38" s="572"/>
      <c r="E38" s="282">
        <f>'Инфраструктура и продукты'!E40</f>
        <v>0</v>
      </c>
      <c r="F38" s="283">
        <f>'Инфраструктура и продукты'!F40</f>
        <v>0</v>
      </c>
      <c r="G38" s="284">
        <f>'Инфраструктура и продукты'!G40</f>
        <v>0</v>
      </c>
      <c r="H38" s="76">
        <f t="shared" si="0"/>
      </c>
    </row>
    <row r="39" spans="2:8" ht="13.5" customHeight="1" thickBot="1">
      <c r="B39" s="471"/>
      <c r="C39" s="457" t="s">
        <v>1426</v>
      </c>
      <c r="D39" s="456"/>
      <c r="E39" s="172">
        <f>IF(OR(E37="",E38=""),"",SUM(E36:E38))</f>
        <v>0</v>
      </c>
      <c r="F39" s="173">
        <f>IF(OR(F37="",F38=""),"",SUM(F36:F38))</f>
        <v>0</v>
      </c>
      <c r="G39" s="68">
        <f>IF(OR(G37="",G38=""),"",SUM(G36:G38))</f>
        <v>0</v>
      </c>
      <c r="H39" s="76">
        <f t="shared" si="0"/>
      </c>
    </row>
    <row r="40" spans="2:8" ht="13.5" customHeight="1">
      <c r="B40" s="520" t="s">
        <v>1422</v>
      </c>
      <c r="C40" s="459" t="s">
        <v>1424</v>
      </c>
      <c r="D40" s="460"/>
      <c r="E40" s="224">
        <f>'Инфраструктура и продукты'!E42</f>
        <v>0</v>
      </c>
      <c r="F40" s="225">
        <f>'Инфраструктура и продукты'!F42</f>
        <v>0</v>
      </c>
      <c r="G40" s="285">
        <f>'Инфраструктура и продукты'!G42</f>
        <v>0</v>
      </c>
      <c r="H40" s="76">
        <f t="shared" si="0"/>
      </c>
    </row>
    <row r="41" spans="2:8" ht="13.5" customHeight="1">
      <c r="B41" s="472"/>
      <c r="C41" s="461" t="s">
        <v>1425</v>
      </c>
      <c r="D41" s="462"/>
      <c r="E41" s="227">
        <f>'Инфраструктура и продукты'!E43</f>
        <v>0</v>
      </c>
      <c r="F41" s="228">
        <f>'Инфраструктура и продукты'!F43</f>
        <v>0</v>
      </c>
      <c r="G41" s="229">
        <f>'Инфраструктура и продукты'!G43</f>
        <v>0</v>
      </c>
      <c r="H41" s="76">
        <f t="shared" si="0"/>
      </c>
    </row>
    <row r="42" spans="2:8" ht="13.5" customHeight="1" thickBot="1">
      <c r="B42" s="471"/>
      <c r="C42" s="457" t="s">
        <v>1426</v>
      </c>
      <c r="D42" s="458"/>
      <c r="E42" s="172">
        <f>IF(E40="","",SUM(E40:E41))</f>
        <v>0</v>
      </c>
      <c r="F42" s="173">
        <f>IF(F40="","",SUM(F40:F41))</f>
        <v>0</v>
      </c>
      <c r="G42" s="68">
        <f>IF(G40="","",SUM(G40:G41))</f>
        <v>0</v>
      </c>
      <c r="H42" s="76">
        <f t="shared" si="0"/>
      </c>
    </row>
    <row r="43" spans="2:8" ht="13.5" customHeight="1">
      <c r="B43" s="520" t="s">
        <v>1423</v>
      </c>
      <c r="C43" s="459" t="s">
        <v>1427</v>
      </c>
      <c r="D43" s="460"/>
      <c r="E43" s="224">
        <f>'Инфраструктура и продукты'!E45</f>
        <v>0</v>
      </c>
      <c r="F43" s="225">
        <f>'Инфраструктура и продукты'!F45</f>
        <v>0</v>
      </c>
      <c r="G43" s="285">
        <f>'Инфраструктура и продукты'!G45</f>
        <v>0</v>
      </c>
      <c r="H43" s="76">
        <f t="shared" si="0"/>
      </c>
    </row>
    <row r="44" spans="2:8" ht="13.5" customHeight="1">
      <c r="B44" s="472"/>
      <c r="C44" s="461" t="s">
        <v>1428</v>
      </c>
      <c r="D44" s="462"/>
      <c r="E44" s="227">
        <f>'Инфраструктура и продукты'!E46</f>
        <v>0</v>
      </c>
      <c r="F44" s="228">
        <f>'Инфраструктура и продукты'!F46</f>
        <v>0</v>
      </c>
      <c r="G44" s="229">
        <f>'Инфраструктура и продукты'!G46</f>
        <v>0</v>
      </c>
      <c r="H44" s="76">
        <f t="shared" si="0"/>
      </c>
    </row>
    <row r="45" spans="2:8" ht="13.5" customHeight="1" thickBot="1">
      <c r="B45" s="471"/>
      <c r="C45" s="457" t="s">
        <v>1426</v>
      </c>
      <c r="D45" s="458"/>
      <c r="E45" s="172">
        <f>IF(E43="","",SUM(E43:E44))</f>
        <v>0</v>
      </c>
      <c r="F45" s="173">
        <f>IF(F43="","",SUM(F43:F44))</f>
        <v>0</v>
      </c>
      <c r="G45" s="68">
        <f>IF(G43="","",SUM(G43:G44))</f>
        <v>0</v>
      </c>
      <c r="H45" s="76">
        <f t="shared" si="0"/>
      </c>
    </row>
    <row r="46" spans="2:8" s="80" customFormat="1" ht="27" customHeight="1">
      <c r="B46" s="78"/>
      <c r="C46" s="78"/>
      <c r="D46" s="78"/>
      <c r="E46" s="69">
        <f>IF(Lists!AB23&gt;0,CONCATENATE("There is/are ",Lists!AB23," portfolio breakdown(s) to verify"),"")</f>
      </c>
      <c r="F46" s="69">
        <f>IF(Lists!AC23&gt;0,CONCATENATE("There is/are ",Lists!AC23," portfolio breakdown(s) to verify"),"")</f>
      </c>
      <c r="G46" s="69">
        <f>IF(Lists!AD23&gt;0,CONCATENATE("There is/are ",Lists!AD23," portfolio breakdown(s) to verify"),"")</f>
      </c>
      <c r="H46" s="79"/>
    </row>
    <row r="47" spans="2:4" ht="13.5" customHeight="1" thickBot="1">
      <c r="B47" s="78"/>
      <c r="C47" s="78"/>
      <c r="D47" s="78"/>
    </row>
    <row r="48" spans="2:6" s="288" customFormat="1" ht="27" customHeight="1" thickBot="1">
      <c r="B48" s="580" t="s">
        <v>2324</v>
      </c>
      <c r="C48" s="581"/>
      <c r="D48" s="582"/>
      <c r="E48" s="45" t="str">
        <f>IF(OR(ISBLANK(MFIunits),ISBLANK(MFIenddate),ISBLANK(MFIcurrency)),"",CONCATENATE("По состоянию на ",DAY(MFIenddate),"/",MONTH(MFIenddate),"/",YEAR(MFIenddate)))</f>
        <v>По состоянию на 1/1/2012</v>
      </c>
      <c r="F48" s="48" t="str">
        <f>IF(OR(ISBLANK(MFIunits),ISBLANK(MFIenddate),ISBLANK(MFIcurrency)),"",CONCATENATE("B ",MFIcurrency,IF(MFIunits="1 (Units)","",CONCATENATE(" ",VLOOKUP(MFIunits,unitsarray,2,FALSE)))," по состоянию на ",DAY(MFIenddate),"/",MONTH(MFIenddate),"/",YEAR(MFIenddate)))</f>
        <v>B RUB '000 по состоянию на 1/1/2012</v>
      </c>
    </row>
    <row r="49" spans="2:9" s="136" customFormat="1" ht="45" customHeight="1" thickBot="1">
      <c r="B49" s="583"/>
      <c r="C49" s="584"/>
      <c r="D49" s="585"/>
      <c r="E49" s="321" t="s">
        <v>1415</v>
      </c>
      <c r="F49" s="322" t="s">
        <v>1416</v>
      </c>
      <c r="H49" s="288"/>
      <c r="I49" s="191" t="s">
        <v>2340</v>
      </c>
    </row>
    <row r="50" spans="2:9" ht="13.5" customHeight="1">
      <c r="B50" s="539" t="s">
        <v>1462</v>
      </c>
      <c r="C50" s="563"/>
      <c r="D50" s="564"/>
      <c r="E50" s="261">
        <f>E51+E57</f>
        <v>0</v>
      </c>
      <c r="F50" s="262">
        <f>F51+F57</f>
        <v>0</v>
      </c>
      <c r="H50" s="193" t="s">
        <v>2349</v>
      </c>
      <c r="I50" s="263">
        <f aca="true" t="shared" si="1" ref="I50:I63">IF(E50=0,"",VLOOKUP(MFIunits,unitsarray,3,FALSE)*F50/E50)</f>
      </c>
    </row>
    <row r="51" spans="2:9" ht="13.5" customHeight="1">
      <c r="B51" s="486" t="s">
        <v>1459</v>
      </c>
      <c r="C51" s="487"/>
      <c r="D51" s="488"/>
      <c r="E51" s="264">
        <f>E52+SUM(E55:E56)</f>
        <v>0</v>
      </c>
      <c r="F51" s="265">
        <f>F52+SUM(F55:F56)</f>
        <v>0</v>
      </c>
      <c r="H51" s="193" t="s">
        <v>2350</v>
      </c>
      <c r="I51" s="266">
        <f t="shared" si="1"/>
      </c>
    </row>
    <row r="52" spans="2:9" ht="13.5" customHeight="1">
      <c r="B52" s="565" t="s">
        <v>2346</v>
      </c>
      <c r="C52" s="566"/>
      <c r="D52" s="567"/>
      <c r="E52" s="267">
        <f>SUM(E53:E54)</f>
        <v>0</v>
      </c>
      <c r="F52" s="268">
        <f>SUM(F53:F54)</f>
        <v>0</v>
      </c>
      <c r="H52" s="193" t="s">
        <v>2351</v>
      </c>
      <c r="I52" s="266">
        <f t="shared" si="1"/>
      </c>
    </row>
    <row r="53" spans="2:9" ht="13.5" customHeight="1">
      <c r="B53" s="542" t="s">
        <v>1700</v>
      </c>
      <c r="C53" s="561"/>
      <c r="D53" s="562"/>
      <c r="E53" s="267">
        <f>SUMIF('Инфраструктура и продукты'!$D$74:$D$89,$B53,'Инфраструктура и продукты'!F$74:F$89)</f>
        <v>0</v>
      </c>
      <c r="F53" s="268">
        <f>SUMIF('Инфраструктура и продукты'!$D$74:$D$89,$B53,'Инфраструктура и продукты'!G$74:G$89)</f>
        <v>0</v>
      </c>
      <c r="H53" s="193" t="s">
        <v>2352</v>
      </c>
      <c r="I53" s="266">
        <f t="shared" si="1"/>
      </c>
    </row>
    <row r="54" spans="2:9" ht="13.5" customHeight="1">
      <c r="B54" s="542" t="s">
        <v>2322</v>
      </c>
      <c r="C54" s="561"/>
      <c r="D54" s="562"/>
      <c r="E54" s="267">
        <f>SUMIF('Инфраструктура и продукты'!$D$74:$D$89,$B54,'Инфраструктура и продукты'!F$74:F$89)</f>
        <v>0</v>
      </c>
      <c r="F54" s="268">
        <f>SUMIF('Инфраструктура и продукты'!$D$74:$D$89,$B54,'Инфраструктура и продукты'!G$74:G$89)</f>
        <v>0</v>
      </c>
      <c r="H54" s="193" t="s">
        <v>2351</v>
      </c>
      <c r="I54" s="266">
        <f t="shared" si="1"/>
      </c>
    </row>
    <row r="55" spans="2:9" ht="13.5" customHeight="1">
      <c r="B55" s="560" t="s">
        <v>1701</v>
      </c>
      <c r="C55" s="561"/>
      <c r="D55" s="562"/>
      <c r="E55" s="267">
        <f>SUMIF('Инфраструктура и продукты'!$D$74:$D$89,$B55,'Инфраструктура и продукты'!F$74:F$89)</f>
        <v>0</v>
      </c>
      <c r="F55" s="268">
        <f>SUMIF('Инфраструктура и продукты'!$D$74:$D$89,$B55,'Инфраструктура и продукты'!G$74:G$89)</f>
        <v>0</v>
      </c>
      <c r="H55" s="193" t="s">
        <v>2353</v>
      </c>
      <c r="I55" s="266">
        <f t="shared" si="1"/>
      </c>
    </row>
    <row r="56" spans="2:9" ht="13.5" customHeight="1">
      <c r="B56" s="560" t="s">
        <v>2323</v>
      </c>
      <c r="C56" s="561"/>
      <c r="D56" s="562"/>
      <c r="E56" s="267">
        <f>SUMIF('Инфраструктура и продукты'!$D$74:$D$89,$B56,'Инфраструктура и продукты'!F$74:F$89)</f>
        <v>0</v>
      </c>
      <c r="F56" s="268">
        <f>SUMIF('Инфраструктура и продукты'!$D$74:$D$89,$B56,'Инфраструктура и продукты'!G$74:G$89)</f>
        <v>0</v>
      </c>
      <c r="H56" s="193" t="s">
        <v>2354</v>
      </c>
      <c r="I56" s="266">
        <f t="shared" si="1"/>
      </c>
    </row>
    <row r="57" spans="2:9" ht="13.5" customHeight="1">
      <c r="B57" s="492" t="s">
        <v>1466</v>
      </c>
      <c r="C57" s="555"/>
      <c r="D57" s="556"/>
      <c r="E57" s="264">
        <f>E58+E63</f>
        <v>0</v>
      </c>
      <c r="F57" s="265">
        <f>F58+F63</f>
        <v>0</v>
      </c>
      <c r="H57" s="193" t="s">
        <v>2355</v>
      </c>
      <c r="I57" s="266">
        <f t="shared" si="1"/>
      </c>
    </row>
    <row r="58" spans="2:9" ht="13.5" customHeight="1">
      <c r="B58" s="560" t="s">
        <v>1948</v>
      </c>
      <c r="C58" s="561"/>
      <c r="D58" s="562"/>
      <c r="E58" s="267">
        <f>SUM(E59:E62)</f>
        <v>0</v>
      </c>
      <c r="F58" s="268">
        <f>SUM(F59:F62)</f>
        <v>0</v>
      </c>
      <c r="H58" s="193" t="s">
        <v>2356</v>
      </c>
      <c r="I58" s="266">
        <f t="shared" si="1"/>
      </c>
    </row>
    <row r="59" spans="2:9" ht="13.5" customHeight="1">
      <c r="B59" s="542" t="s">
        <v>1912</v>
      </c>
      <c r="C59" s="561"/>
      <c r="D59" s="562"/>
      <c r="E59" s="267">
        <f>SUMIF('Инфраструктура и продукты'!$D$74:$D$89,$B59,'Инфраструктура и продукты'!F$74:F$89)</f>
        <v>0</v>
      </c>
      <c r="F59" s="268">
        <f>SUMIF('Инфраструктура и продукты'!$D$74:$D$89,$B59,'Инфраструктура и продукты'!G$74:G$89)</f>
        <v>0</v>
      </c>
      <c r="H59" s="193" t="s">
        <v>2357</v>
      </c>
      <c r="I59" s="266">
        <f t="shared" si="1"/>
      </c>
    </row>
    <row r="60" spans="2:9" ht="13.5" customHeight="1">
      <c r="B60" s="542" t="s">
        <v>1923</v>
      </c>
      <c r="C60" s="548"/>
      <c r="D60" s="549"/>
      <c r="E60" s="267">
        <f>SUMIF('Инфраструктура и продукты'!$D$74:$D$89,$B60,'Инфраструктура и продукты'!F$74:F$89)</f>
        <v>0</v>
      </c>
      <c r="F60" s="268">
        <f>SUMIF('Инфраструктура и продукты'!$D$74:$D$89,$B60,'Инфраструктура и продукты'!G$74:G$89)</f>
        <v>0</v>
      </c>
      <c r="H60" s="193" t="s">
        <v>2358</v>
      </c>
      <c r="I60" s="266">
        <f t="shared" si="1"/>
      </c>
    </row>
    <row r="61" spans="2:9" ht="13.5" customHeight="1">
      <c r="B61" s="542" t="s">
        <v>1980</v>
      </c>
      <c r="C61" s="561"/>
      <c r="D61" s="562"/>
      <c r="E61" s="267">
        <f>SUMIF('Инфраструктура и продукты'!$D$74:$D$89,$B61,'Инфраструктура и продукты'!F$74:F$89)</f>
        <v>0</v>
      </c>
      <c r="F61" s="268">
        <f>SUMIF('Инфраструктура и продукты'!$D$74:$D$89,$B61,'Инфраструктура и продукты'!G$74:G$89)</f>
        <v>0</v>
      </c>
      <c r="H61" s="193" t="s">
        <v>2359</v>
      </c>
      <c r="I61" s="266">
        <f t="shared" si="1"/>
      </c>
    </row>
    <row r="62" spans="2:9" ht="13.5" customHeight="1">
      <c r="B62" s="542" t="s">
        <v>1704</v>
      </c>
      <c r="C62" s="548"/>
      <c r="D62" s="549"/>
      <c r="E62" s="267">
        <f>SUMIF('Инфраструктура и продукты'!$D$74:$D$89,$B62,'Инфраструктура и продукты'!F$74:F$89)</f>
        <v>0</v>
      </c>
      <c r="F62" s="268">
        <f>SUMIF('Инфраструктура и продукты'!$D$74:$D$89,$B62,'Инфраструктура и продукты'!G$74:G$89)</f>
        <v>0</v>
      </c>
      <c r="H62" s="193" t="s">
        <v>2360</v>
      </c>
      <c r="I62" s="266">
        <f t="shared" si="1"/>
      </c>
    </row>
    <row r="63" spans="2:9" ht="13.5" customHeight="1" thickBot="1">
      <c r="B63" s="550" t="s">
        <v>1977</v>
      </c>
      <c r="C63" s="551"/>
      <c r="D63" s="552"/>
      <c r="E63" s="269">
        <f>SUMIF('Инфраструктура и продукты'!$D$74:$D$89,$B63,'Инфраструктура и продукты'!F$74:F$89)</f>
        <v>0</v>
      </c>
      <c r="F63" s="270">
        <f>SUMIF('Инфраструктура и продукты'!$D$74:$D$89,$B63,'Инфраструктура и продукты'!G$74:G$89)</f>
        <v>0</v>
      </c>
      <c r="H63" s="193" t="s">
        <v>2361</v>
      </c>
      <c r="I63" s="271">
        <f t="shared" si="1"/>
      </c>
    </row>
    <row r="64" spans="2:6" s="288" customFormat="1" ht="27" customHeight="1">
      <c r="B64" s="95"/>
      <c r="C64" s="95"/>
      <c r="D64" s="95"/>
      <c r="E64" s="287">
        <f>IF(AND('Инфраструктура и продукты'!F30&lt;&gt;0,E50&lt;&gt;0),IF('Инфраструктура и продукты'!F30&lt;&gt;E50,checkagainsttotalmfportfolioabove,""),"")</f>
      </c>
      <c r="F64" s="287">
        <f>IF(AND('Инфраструктура и продукты'!G30&lt;&gt;0,F50&lt;&gt;0),IF('Инфраструктура и продукты'!G30&lt;&gt;F50,checkagainsttotalmfportfolioabove,""),"")</f>
      </c>
    </row>
    <row r="65" spans="2:7" s="80" customFormat="1" ht="13.5" customHeight="1" thickBot="1">
      <c r="B65" s="78"/>
      <c r="C65" s="78"/>
      <c r="D65" s="78"/>
      <c r="E65" s="81"/>
      <c r="F65" s="81"/>
      <c r="G65" s="81"/>
    </row>
    <row r="66" spans="2:6" s="80" customFormat="1" ht="27" customHeight="1" thickBot="1">
      <c r="B66" s="580" t="s">
        <v>2325</v>
      </c>
      <c r="C66" s="581"/>
      <c r="D66" s="582"/>
      <c r="E66" s="50" t="str">
        <f>IF(OR(ISBLANK(MFIunits),ISBLANK(MFIenddate),ISBLANK(MFIcurrency)),"",CONCATENATE("По состоянию на ",DAY(MFIenddate),"/",MONTH(MFIenddate),"/",YEAR(MFIenddate)))</f>
        <v>По состоянию на 1/1/2012</v>
      </c>
      <c r="F66" s="48" t="str">
        <f>IF(OR(ISBLANK(MFIunits),ISBLANK(MFIenddate),ISBLANK(MFIcurrency)),"",CONCATENATE("B ",MFIcurrency,IF(MFIunits="1 (Units)","",CONCATENATE(" ",VLOOKUP(MFIunits,unitsarray,2,FALSE)))," по состоянию на ",DAY(MFIenddate),"/",MONTH(MFIenddate),"/",YEAR(MFIenddate)))</f>
        <v>B RUB '000 по состоянию на 1/1/2012</v>
      </c>
    </row>
    <row r="67" spans="2:9" ht="43.5" customHeight="1" thickBot="1">
      <c r="B67" s="583"/>
      <c r="C67" s="584"/>
      <c r="D67" s="585"/>
      <c r="E67" s="321" t="s">
        <v>1415</v>
      </c>
      <c r="F67" s="322" t="s">
        <v>1416</v>
      </c>
      <c r="H67" s="80"/>
      <c r="I67" s="191" t="s">
        <v>2340</v>
      </c>
    </row>
    <row r="68" spans="2:9" ht="13.5" customHeight="1">
      <c r="B68" s="553" t="s">
        <v>1416</v>
      </c>
      <c r="C68" s="540"/>
      <c r="D68" s="541"/>
      <c r="E68" s="261">
        <f>SUM(E69:E71)</f>
        <v>0</v>
      </c>
      <c r="F68" s="262">
        <f>SUM(F69:F71)</f>
        <v>0</v>
      </c>
      <c r="H68" s="193" t="s">
        <v>2349</v>
      </c>
      <c r="I68" s="263">
        <f>IF(E68=0,"",VLOOKUP(MFIunits,unitsarray,3,FALSE)*F68/E68)</f>
      </c>
    </row>
    <row r="69" spans="2:9" ht="13.5" customHeight="1">
      <c r="B69" s="554" t="s">
        <v>2326</v>
      </c>
      <c r="C69" s="555"/>
      <c r="D69" s="556"/>
      <c r="E69" s="272">
        <f>SUMIF('Инфраструктура и продукты'!$E$74:$E$89,$B69,'Инфраструктура и продукты'!F$74:F$89)</f>
        <v>0</v>
      </c>
      <c r="F69" s="273">
        <f>SUMIF('Инфраструктура и продукты'!$E$74:$E$89,$B69,'Инфраструктура и продукты'!G$74:G$89)</f>
        <v>0</v>
      </c>
      <c r="H69" s="193" t="s">
        <v>2362</v>
      </c>
      <c r="I69" s="266">
        <f>IF(E69=0,"",VLOOKUP(MFIunits,unitsarray,3,FALSE)*F69/E69)</f>
      </c>
    </row>
    <row r="70" spans="2:9" ht="13.5" customHeight="1">
      <c r="B70" s="554" t="s">
        <v>2327</v>
      </c>
      <c r="C70" s="555"/>
      <c r="D70" s="556"/>
      <c r="E70" s="274">
        <f>SUMIF('Инфраструктура и продукты'!$E$74:$E$89,$B70,'Инфраструктура и продукты'!F$74:F$89)</f>
        <v>0</v>
      </c>
      <c r="F70" s="275">
        <f>SUMIF('Инфраструктура и продукты'!$E$74:$E$89,$B70,'Инфраструктура и продукты'!G$74:G$89)</f>
        <v>0</v>
      </c>
      <c r="H70" s="193" t="s">
        <v>2363</v>
      </c>
      <c r="I70" s="266">
        <f>IF(E70=0,"",VLOOKUP(MFIunits,unitsarray,3,FALSE)*F70/E70)</f>
      </c>
    </row>
    <row r="71" spans="2:9" ht="13.5" customHeight="1" thickBot="1">
      <c r="B71" s="557" t="s">
        <v>2030</v>
      </c>
      <c r="C71" s="558"/>
      <c r="D71" s="559"/>
      <c r="E71" s="276">
        <f>SUMIF('Инфраструктура и продукты'!$E$74:$E$89,$B71,'Инфраструктура и продукты'!F$74:F$89)</f>
        <v>0</v>
      </c>
      <c r="F71" s="277">
        <f>SUMIF('Инфраструктура и продукты'!$E$74:$E$89,$B71,'Инфраструктура и продукты'!G$74:G$89)</f>
        <v>0</v>
      </c>
      <c r="H71" s="193" t="s">
        <v>2364</v>
      </c>
      <c r="I71" s="271">
        <f>IF(E71=0,"",VLOOKUP(MFIunits,unitsarray,3,FALSE)*F71/E71)</f>
      </c>
    </row>
    <row r="72" spans="2:8" s="288" customFormat="1" ht="13.5" customHeight="1">
      <c r="B72" s="95"/>
      <c r="C72" s="95"/>
      <c r="D72" s="95"/>
      <c r="E72" s="69">
        <f>IF(AND('Инфраструктура и продукты'!F30&lt;&gt;0,SUM(E69:E71)&lt;&gt;0),IF('Инфраструктура и продукты'!F30&lt;&gt;SUM(E69:E71),checkagainsttotalmfportfolioabove,""),"")</f>
      </c>
      <c r="F72" s="69">
        <f>IF(AND('Инфраструктура и продукты'!G30&lt;&gt;0,SUM(F69:F71)&lt;&gt;0),IF('Инфраструктура и продукты'!G30&lt;&gt;SUM(F69:F71),checkagainsttotalmfportfolioabove,""),"")</f>
      </c>
      <c r="H72" s="80"/>
    </row>
    <row r="73" spans="2:9" ht="13.5" customHeight="1" thickBot="1">
      <c r="B73" s="145"/>
      <c r="C73" s="145"/>
      <c r="D73" s="145"/>
      <c r="G73" s="94"/>
      <c r="H73" s="94"/>
      <c r="I73" s="94"/>
    </row>
    <row r="74" spans="2:9" ht="13.5" customHeight="1">
      <c r="B74" s="144"/>
      <c r="C74" s="144"/>
      <c r="D74" s="144"/>
      <c r="E74" s="144"/>
      <c r="F74" s="144"/>
      <c r="G74" s="144"/>
      <c r="H74" s="144"/>
      <c r="I74" s="144"/>
    </row>
    <row r="75" spans="2:9" s="71" customFormat="1" ht="13.5" customHeight="1">
      <c r="B75" s="60" t="s">
        <v>1431</v>
      </c>
      <c r="C75" s="60"/>
      <c r="D75" s="60"/>
      <c r="E75" s="61"/>
      <c r="F75" s="61"/>
      <c r="G75" s="61"/>
      <c r="H75" s="61"/>
      <c r="I75" s="61"/>
    </row>
    <row r="76" ht="13.5" customHeight="1" thickBot="1"/>
    <row r="77" spans="2:6" s="288" customFormat="1" ht="27" customHeight="1" thickBot="1">
      <c r="B77" s="448" t="s">
        <v>1433</v>
      </c>
      <c r="C77" s="449"/>
      <c r="D77" s="450"/>
      <c r="E77" s="123" t="str">
        <f>IF(OR(ISBLANK(MFIunits),ISBLANK(MFIenddate),ISBLANK(MFIcurrency)),"",CONCATENATE("По состоянию на ",DAY(MFIenddate),"/",MONTH(MFIenddate),"/",YEAR(MFIenddate)))</f>
        <v>По состоянию на 1/1/2012</v>
      </c>
      <c r="F77" s="47" t="str">
        <f>IF(OR(ISBLANK(MFIunits),ISBLANK(MFIenddate),ISBLANK(MFIcurrency)),"",CONCATENATE("B ",MFIcurrency,IF(MFIunits="1 (Units)","",CONCATENATE(" ",VLOOKUP(MFIunits,unitsarray,2,FALSE)))," по состоянию на",DAY(MFIenddate),"/",MONTH(MFIenddate),"/",YEAR(MFIenddate)))</f>
        <v>B RUB '000 по состоянию на1/1/2012</v>
      </c>
    </row>
    <row r="78" spans="2:9" ht="41.25" customHeight="1" thickBot="1">
      <c r="B78" s="451"/>
      <c r="C78" s="452"/>
      <c r="D78" s="453"/>
      <c r="E78" s="321" t="s">
        <v>1415</v>
      </c>
      <c r="F78" s="322" t="s">
        <v>1416</v>
      </c>
      <c r="I78" s="191" t="s">
        <v>2340</v>
      </c>
    </row>
    <row r="79" spans="2:9" ht="13.5" customHeight="1">
      <c r="B79" s="426" t="s">
        <v>1434</v>
      </c>
      <c r="C79" s="427"/>
      <c r="D79" s="428"/>
      <c r="E79" s="224">
        <f>'Инфраструктура и продукты'!E55</f>
        <v>0</v>
      </c>
      <c r="F79" s="226">
        <f>'Инфраструктура и продукты'!F55</f>
        <v>0</v>
      </c>
      <c r="I79" s="263">
        <f aca="true" t="shared" si="2" ref="I79:I85">IF(E79=0,"",VLOOKUP(MFIunits,unitsarray,3,FALSE)*F79/E79)</f>
      </c>
    </row>
    <row r="80" spans="2:9" ht="13.5" customHeight="1">
      <c r="B80" s="417" t="s">
        <v>1435</v>
      </c>
      <c r="C80" s="418"/>
      <c r="D80" s="419"/>
      <c r="E80" s="152">
        <f>'Инфраструктура и продукты'!E56</f>
        <v>0</v>
      </c>
      <c r="F80" s="146">
        <f>'Инфраструктура и продукты'!F56</f>
        <v>0</v>
      </c>
      <c r="I80" s="266">
        <f t="shared" si="2"/>
      </c>
    </row>
    <row r="81" spans="2:9" ht="13.5" customHeight="1">
      <c r="B81" s="417" t="s">
        <v>1436</v>
      </c>
      <c r="C81" s="418"/>
      <c r="D81" s="419"/>
      <c r="E81" s="152">
        <f>'Инфраструктура и продукты'!E57</f>
        <v>0</v>
      </c>
      <c r="F81" s="146">
        <f>'Инфраструктура и продукты'!F57</f>
        <v>0</v>
      </c>
      <c r="I81" s="266">
        <f t="shared" si="2"/>
      </c>
    </row>
    <row r="82" spans="2:9" ht="13.5" customHeight="1">
      <c r="B82" s="417" t="s">
        <v>1437</v>
      </c>
      <c r="C82" s="418"/>
      <c r="D82" s="419"/>
      <c r="E82" s="152">
        <f>'Инфраструктура и продукты'!E58</f>
        <v>0</v>
      </c>
      <c r="F82" s="146">
        <f>'Инфраструктура и продукты'!F58</f>
        <v>0</v>
      </c>
      <c r="I82" s="266">
        <f t="shared" si="2"/>
      </c>
    </row>
    <row r="83" spans="2:9" ht="13.5" customHeight="1">
      <c r="B83" s="417" t="s">
        <v>1438</v>
      </c>
      <c r="C83" s="418"/>
      <c r="D83" s="419"/>
      <c r="E83" s="152">
        <f>'Инфраструктура и продукты'!E59</f>
        <v>0</v>
      </c>
      <c r="F83" s="146">
        <f>'Инфраструктура и продукты'!F59</f>
        <v>0</v>
      </c>
      <c r="I83" s="266">
        <f t="shared" si="2"/>
      </c>
    </row>
    <row r="84" spans="2:9" ht="13.5" customHeight="1">
      <c r="B84" s="417" t="s">
        <v>1439</v>
      </c>
      <c r="C84" s="418"/>
      <c r="D84" s="419"/>
      <c r="E84" s="152">
        <f>'Инфраструктура и продукты'!E60</f>
        <v>0</v>
      </c>
      <c r="F84" s="146">
        <f>'Инфраструктура и продукты'!F60</f>
        <v>0</v>
      </c>
      <c r="I84" s="266">
        <f t="shared" si="2"/>
      </c>
    </row>
    <row r="85" spans="2:9" ht="13.5" customHeight="1" thickBot="1">
      <c r="B85" s="454" t="s">
        <v>1426</v>
      </c>
      <c r="C85" s="537"/>
      <c r="D85" s="538"/>
      <c r="E85" s="172">
        <f>SUM(E79:E84)</f>
        <v>0</v>
      </c>
      <c r="F85" s="68">
        <f>SUM(F79:F84)</f>
        <v>0</v>
      </c>
      <c r="G85" s="81"/>
      <c r="I85" s="271">
        <f t="shared" si="2"/>
      </c>
    </row>
    <row r="86" spans="5:7" s="288" customFormat="1" ht="40.5" customHeight="1">
      <c r="E86" s="69">
        <f>IF(AND(F29&lt;&gt;0,SUM(E79:E84)&lt;&gt;0),IF(F29&lt;&gt;SUM(E79:E84),checkagainsttotalmfportfolioabove,""),"")</f>
      </c>
      <c r="F86" s="69">
        <f>IF(AND(G29&lt;&gt;0,SUM(F79:F84)&lt;&gt;0),IF(G29&lt;&gt;SUM(F79:F84),checkagainsttotalmfportfolioabove,""),"")</f>
      </c>
      <c r="G86" s="147"/>
    </row>
    <row r="87" spans="5:7" ht="13.5" customHeight="1" thickBot="1">
      <c r="E87" s="148"/>
      <c r="F87" s="148"/>
      <c r="G87" s="69"/>
    </row>
    <row r="88" spans="2:6" ht="27" customHeight="1" thickBot="1">
      <c r="B88" s="574" t="s">
        <v>2332</v>
      </c>
      <c r="C88" s="575"/>
      <c r="D88" s="576"/>
      <c r="E88" s="171" t="str">
        <f>IF(OR(ISBLANK(MFIunits),ISBLANK(MFIenddate),ISBLANK(MFIcurrency)),"",CONCATENATE("B ",MFIcurrency,IF(MFIunits="1 (Units)","",CONCATENATE(" ",VLOOKUP(MFIunits,unitsarray,2,FALSE)))," oт ",MONTH(MFIbegdate),"/",DAY(MFIbegdate),"/",YEAR(MFIbegdate)," по ",DAY(MFIenddate),"/",MONTH(MFIenddate),"/",YEAR(MFIenddate)))</f>
        <v>B RUB '000 oт 1/2/2011 по 1/1/2012</v>
      </c>
      <c r="F88" s="160"/>
    </row>
    <row r="89" spans="2:6" ht="13.5" customHeight="1">
      <c r="B89" s="539" t="s">
        <v>2328</v>
      </c>
      <c r="C89" s="540"/>
      <c r="D89" s="541"/>
      <c r="E89" s="278" t="e">
        <f>#REF!</f>
        <v>#REF!</v>
      </c>
      <c r="F89" s="29"/>
    </row>
    <row r="90" spans="2:6" ht="13.5" customHeight="1">
      <c r="B90" s="542" t="s">
        <v>1954</v>
      </c>
      <c r="C90" s="543"/>
      <c r="D90" s="544"/>
      <c r="E90" s="279"/>
      <c r="F90" s="206" t="s">
        <v>2334</v>
      </c>
    </row>
    <row r="91" spans="2:6" ht="13.5" customHeight="1">
      <c r="B91" s="542" t="s">
        <v>2017</v>
      </c>
      <c r="C91" s="543"/>
      <c r="D91" s="544"/>
      <c r="E91" s="279"/>
      <c r="F91" s="206" t="s">
        <v>2334</v>
      </c>
    </row>
    <row r="92" spans="2:6" ht="13.5" customHeight="1">
      <c r="B92" s="545" t="s">
        <v>1949</v>
      </c>
      <c r="C92" s="546"/>
      <c r="D92" s="547"/>
      <c r="E92" s="279">
        <f>E90-E91</f>
        <v>0</v>
      </c>
      <c r="F92" s="131" t="e">
        <f>IF(AND(E92&lt;&gt;0,#REF!&lt;&gt;0),IF(E92&lt;&gt;#REF!,"Error: Differs from income statement",""),"")</f>
        <v>#REF!</v>
      </c>
    </row>
    <row r="93" spans="2:6" ht="13.5" customHeight="1">
      <c r="B93" s="545" t="s">
        <v>2032</v>
      </c>
      <c r="C93" s="546"/>
      <c r="D93" s="547"/>
      <c r="E93" s="279">
        <f>'Инфраструктура и продукты'!F66</f>
        <v>0</v>
      </c>
      <c r="F93" s="29"/>
    </row>
    <row r="94" spans="2:6" ht="13.5" customHeight="1">
      <c r="B94" s="545" t="s">
        <v>2329</v>
      </c>
      <c r="C94" s="546"/>
      <c r="D94" s="547"/>
      <c r="E94" s="279"/>
      <c r="F94" s="206" t="s">
        <v>2334</v>
      </c>
    </row>
    <row r="95" spans="2:6" ht="13.5" customHeight="1">
      <c r="B95" s="545" t="s">
        <v>2330</v>
      </c>
      <c r="C95" s="546"/>
      <c r="D95" s="547"/>
      <c r="E95" s="279"/>
      <c r="F95" s="206" t="s">
        <v>2334</v>
      </c>
    </row>
    <row r="96" spans="2:6" ht="13.5" customHeight="1" thickBot="1">
      <c r="B96" s="579" t="s">
        <v>2331</v>
      </c>
      <c r="C96" s="558"/>
      <c r="D96" s="559"/>
      <c r="E96" s="280" t="e">
        <f>#REF!</f>
        <v>#REF!</v>
      </c>
      <c r="F96" s="131" t="e">
        <f>IF(AND(E96&lt;&gt;0,E89&lt;&gt;0,E92&lt;&gt;0),IF(E89+E92-E93+E94+E95&lt;&gt;E96,ILAmovementerror,""),"")</f>
        <v>#REF!</v>
      </c>
    </row>
    <row r="97" spans="2:9" ht="13.5" customHeight="1" thickBot="1">
      <c r="B97" s="135"/>
      <c r="C97" s="135"/>
      <c r="D97" s="135"/>
      <c r="E97" s="135"/>
      <c r="F97" s="135"/>
      <c r="G97" s="135"/>
      <c r="H97" s="135"/>
      <c r="I97" s="135"/>
    </row>
    <row r="98" spans="2:9" ht="13.5" customHeight="1">
      <c r="B98" s="144"/>
      <c r="C98" s="113"/>
      <c r="D98" s="113"/>
      <c r="E98" s="113"/>
      <c r="F98" s="113"/>
      <c r="G98" s="113"/>
      <c r="H98" s="113"/>
      <c r="I98" s="113"/>
    </row>
    <row r="99" spans="2:7" s="151" customFormat="1" ht="13.5" customHeight="1">
      <c r="B99" s="149" t="s">
        <v>1449</v>
      </c>
      <c r="C99" s="149"/>
      <c r="D99" s="149"/>
      <c r="E99" s="150"/>
      <c r="F99" s="150"/>
      <c r="G99" s="150"/>
    </row>
    <row r="100" spans="2:7" ht="13.5" customHeight="1" thickBot="1">
      <c r="B100" s="96"/>
      <c r="C100" s="96"/>
      <c r="D100" s="96"/>
      <c r="E100" s="81"/>
      <c r="F100" s="81"/>
      <c r="G100" s="81"/>
    </row>
    <row r="101" spans="2:8" ht="36.75" customHeight="1">
      <c r="B101" s="480" t="s">
        <v>1460</v>
      </c>
      <c r="C101" s="481"/>
      <c r="D101" s="482"/>
      <c r="E101" s="45" t="str">
        <f>IF(OR(ISBLANK(MFIunits),ISBLANK(MFIenddate),ISBLANK(MFIcurrency)),"",CONCATENATE("По состоянию на ",DAY(MFIenddate),"/",MONTH(MFIenddate),"/",YEAR(MFIenddate)))</f>
        <v>По состоянию на 1/1/2012</v>
      </c>
      <c r="F101" s="49" t="str">
        <f>IF(OR(ISBLANK(MFIunits),ISBLANK(MFIenddate),ISBLANK(MFIcurrency)),"",CONCATENATE("По состоянию на ",DAY(MFIenddate),"/",MONTH(MFIenddate),"/",YEAR(MFIenddate)))</f>
        <v>По состоянию на 1/1/2012</v>
      </c>
      <c r="G101" s="48" t="str">
        <f>IF(OR(ISBLANK(MFIunits),ISBLANK(MFIenddate),ISBLANK(MFIcurrency)),"",CONCATENATE("B ",MFIcurrency,IF(MFIunits="1 (Units)","",CONCATENATE(" ",VLOOKUP(MFIunits,unitsarray,2,FALSE)))," по состоянию на ",DAY(MFIenddate),"/",MONTH(MFIenddate),"/",YEAR(MFIenddate)))</f>
        <v>B RUB '000 по состоянию на 1/1/2012</v>
      </c>
      <c r="H101" s="81"/>
    </row>
    <row r="102" spans="2:9" ht="42" customHeight="1" thickBot="1">
      <c r="B102" s="483"/>
      <c r="C102" s="484"/>
      <c r="D102" s="485"/>
      <c r="E102" s="325" t="s">
        <v>1455</v>
      </c>
      <c r="F102" s="324" t="s">
        <v>1456</v>
      </c>
      <c r="G102" s="326" t="s">
        <v>1457</v>
      </c>
      <c r="H102" s="81"/>
      <c r="I102" s="81"/>
    </row>
    <row r="103" spans="2:9" ht="13.5" customHeight="1" thickBot="1">
      <c r="B103" s="438" t="s">
        <v>1457</v>
      </c>
      <c r="C103" s="439"/>
      <c r="D103" s="440"/>
      <c r="E103" s="233">
        <f>'Инфраструктура и продукты'!E102</f>
        <v>0</v>
      </c>
      <c r="F103" s="234">
        <f>'Инфраструктура и продукты'!F102</f>
        <v>0</v>
      </c>
      <c r="G103" s="235">
        <f>'Инфраструктура и продукты'!G102</f>
        <v>0</v>
      </c>
      <c r="H103" s="76">
        <f>IF(AND(E103&lt;&gt;0,F103&lt;&gt;0),IF(E103&gt;F103,therearemoredepositorsthanaccounts,""),"")</f>
      </c>
      <c r="I103" s="81"/>
    </row>
    <row r="104" ht="13.5" customHeight="1" thickBot="1"/>
    <row r="105" spans="2:7" ht="39" customHeight="1">
      <c r="B105" s="448" t="s">
        <v>1461</v>
      </c>
      <c r="C105" s="449"/>
      <c r="D105" s="450"/>
      <c r="E105" s="45" t="str">
        <f>IF(OR(ISBLANK(MFIunits),ISBLANK(MFIenddate),ISBLANK(MFIcurrency)),"",CONCATENATE("По состоянию на ",DAY(MFIenddate),"/",MONTH(MFIenddate),"/",YEAR(MFIenddate)))</f>
        <v>По состоянию на 1/1/2012</v>
      </c>
      <c r="F105" s="184" t="str">
        <f>IF(OR(ISBLANK(MFIunits),ISBLANK(MFIenddate),ISBLANK(MFIcurrency)),"",CONCATENATE("По состоянию на",DAY(MFIenddate),"/",MONTH(MFIenddate),"/",YEAR(MFIenddate)))</f>
        <v>По состоянию на1/1/2012</v>
      </c>
      <c r="G105" s="48" t="str">
        <f>IF(OR(ISBLANK(MFIunits),ISBLANK(MFIenddate),ISBLANK(MFIcurrency)),"",CONCATENATE("B ",MFIcurrency,IF(MFIunits="1 (Units)","",CONCATENATE(" ",VLOOKUP(MFIunits,unitsarray,2,FALSE)))," по состоянию на ",DAY(MFIenddate),"/",MONTH(MFIenddate),"/",YEAR(MFIenddate)))</f>
        <v>B RUB '000 по состоянию на 1/1/2012</v>
      </c>
    </row>
    <row r="106" spans="2:7" ht="39.75" customHeight="1" thickBot="1">
      <c r="B106" s="451"/>
      <c r="C106" s="452"/>
      <c r="D106" s="453"/>
      <c r="E106" s="325" t="s">
        <v>1455</v>
      </c>
      <c r="F106" s="324" t="s">
        <v>1456</v>
      </c>
      <c r="G106" s="326" t="s">
        <v>1457</v>
      </c>
    </row>
    <row r="107" spans="2:7" ht="13.5" customHeight="1">
      <c r="B107" s="441" t="s">
        <v>1462</v>
      </c>
      <c r="C107" s="530"/>
      <c r="D107" s="531"/>
      <c r="E107" s="99">
        <f>E108+E112</f>
        <v>0</v>
      </c>
      <c r="F107" s="185">
        <f>F108+F112</f>
        <v>0</v>
      </c>
      <c r="G107" s="100">
        <f>G108+G112</f>
        <v>0</v>
      </c>
    </row>
    <row r="108" spans="2:7" ht="13.5" customHeight="1">
      <c r="B108" s="532" t="s">
        <v>1459</v>
      </c>
      <c r="C108" s="533"/>
      <c r="D108" s="534"/>
      <c r="E108" s="99">
        <f>SUM(E109:E111)</f>
        <v>0</v>
      </c>
      <c r="F108" s="185">
        <f>SUM(F109:F111)</f>
        <v>0</v>
      </c>
      <c r="G108" s="100">
        <f>SUM(G109:G111)</f>
        <v>0</v>
      </c>
    </row>
    <row r="109" spans="2:7" ht="13.5" customHeight="1">
      <c r="B109" s="489" t="s">
        <v>1463</v>
      </c>
      <c r="C109" s="490"/>
      <c r="D109" s="491"/>
      <c r="E109" s="236">
        <f>'Инфраструктура и продукты'!E109</f>
        <v>0</v>
      </c>
      <c r="F109" s="237">
        <f>'Инфраструктура и продукты'!F109</f>
        <v>0</v>
      </c>
      <c r="G109" s="226">
        <f>'Инфраструктура и продукты'!G109</f>
        <v>0</v>
      </c>
    </row>
    <row r="110" spans="2:7" ht="13.5" customHeight="1">
      <c r="B110" s="489" t="s">
        <v>1464</v>
      </c>
      <c r="C110" s="433"/>
      <c r="D110" s="412"/>
      <c r="E110" s="236">
        <f>'Инфраструктура и продукты'!E110</f>
        <v>0</v>
      </c>
      <c r="F110" s="237">
        <f>'Инфраструктура и продукты'!F110</f>
        <v>0</v>
      </c>
      <c r="G110" s="226">
        <f>'Инфраструктура и продукты'!G110</f>
        <v>0</v>
      </c>
    </row>
    <row r="111" spans="2:7" ht="13.5" customHeight="1">
      <c r="B111" s="489" t="s">
        <v>1465</v>
      </c>
      <c r="C111" s="433"/>
      <c r="D111" s="412"/>
      <c r="E111" s="236">
        <f>'Инфраструктура и продукты'!E111</f>
        <v>0</v>
      </c>
      <c r="F111" s="237">
        <f>'Инфраструктура и продукты'!F111</f>
        <v>0</v>
      </c>
      <c r="G111" s="226">
        <f>'Инфраструктура и продукты'!G111</f>
        <v>0</v>
      </c>
    </row>
    <row r="112" spans="2:7" ht="13.5" customHeight="1">
      <c r="B112" s="492" t="s">
        <v>1466</v>
      </c>
      <c r="C112" s="535"/>
      <c r="D112" s="536"/>
      <c r="E112" s="99">
        <f>E113+E116</f>
        <v>0</v>
      </c>
      <c r="F112" s="185">
        <f>F113+F116</f>
        <v>0</v>
      </c>
      <c r="G112" s="100">
        <f>G113+G116</f>
        <v>0</v>
      </c>
    </row>
    <row r="113" spans="2:7" ht="13.5" customHeight="1">
      <c r="B113" s="489" t="s">
        <v>1467</v>
      </c>
      <c r="C113" s="433"/>
      <c r="D113" s="412"/>
      <c r="E113" s="152">
        <f>SUM(E114:E115)</f>
        <v>0</v>
      </c>
      <c r="F113" s="187">
        <f>SUM(F114:F115)</f>
        <v>0</v>
      </c>
      <c r="G113" s="146">
        <f>SUM(G114:G115)</f>
        <v>0</v>
      </c>
    </row>
    <row r="114" spans="2:7" ht="13.5" customHeight="1">
      <c r="B114" s="432" t="s">
        <v>1468</v>
      </c>
      <c r="C114" s="433"/>
      <c r="D114" s="412"/>
      <c r="E114" s="152">
        <f>'Инфраструктура и продукты'!E114</f>
        <v>0</v>
      </c>
      <c r="F114" s="187">
        <f>'Инфраструктура и продукты'!F114</f>
        <v>0</v>
      </c>
      <c r="G114" s="146">
        <f>'Инфраструктура и продукты'!G114</f>
        <v>0</v>
      </c>
    </row>
    <row r="115" spans="2:7" ht="13.5" customHeight="1">
      <c r="B115" s="432" t="s">
        <v>1469</v>
      </c>
      <c r="C115" s="433"/>
      <c r="D115" s="412"/>
      <c r="E115" s="152">
        <f>'Инфраструктура и продукты'!E115</f>
        <v>0</v>
      </c>
      <c r="F115" s="187">
        <f>'Инфраструктура и продукты'!F115</f>
        <v>0</v>
      </c>
      <c r="G115" s="146">
        <f>'Инфраструктура и продукты'!G115</f>
        <v>0</v>
      </c>
    </row>
    <row r="116" spans="2:7" ht="13.5" customHeight="1" thickBot="1">
      <c r="B116" s="434" t="s">
        <v>1470</v>
      </c>
      <c r="C116" s="435"/>
      <c r="D116" s="414"/>
      <c r="E116" s="230">
        <f>'Инфраструктура и продукты'!E116</f>
        <v>0</v>
      </c>
      <c r="F116" s="238">
        <f>'Инфраструктура и продукты'!F116</f>
        <v>0</v>
      </c>
      <c r="G116" s="231">
        <f>'Инфраструктура и продукты'!G116</f>
        <v>0</v>
      </c>
    </row>
    <row r="117" spans="2:9" s="288" customFormat="1" ht="40.5" customHeight="1">
      <c r="B117" s="113"/>
      <c r="C117" s="113"/>
      <c r="D117" s="113"/>
      <c r="E117" s="112">
        <f>IF(AND(E103&lt;&gt;0,E107&lt;&gt;0),IF(E103&lt;&gt;E107,checkagainsttotaldepositsabove,""),"")</f>
      </c>
      <c r="F117" s="112">
        <f>IF(AND(F103&lt;&gt;0,F107&lt;&gt;0),IF(F103&lt;&gt;F107,checkagainsttotaldepositsabove,""),"")</f>
      </c>
      <c r="G117" s="112">
        <f>IF(AND(G103&lt;&gt;0,G107&lt;&gt;0),IF(G103&lt;&gt;G107,checkagainsttotaldepositsabove,""),"")</f>
      </c>
      <c r="H117" s="111"/>
      <c r="I117" s="111"/>
    </row>
    <row r="118" spans="2:9" ht="13.5" customHeight="1" thickBot="1">
      <c r="B118" s="135"/>
      <c r="C118" s="135"/>
      <c r="D118" s="135"/>
      <c r="E118" s="135"/>
      <c r="F118" s="135"/>
      <c r="G118" s="135"/>
      <c r="H118" s="135"/>
      <c r="I118" s="135"/>
    </row>
    <row r="119" spans="2:9" ht="13.5" customHeight="1">
      <c r="B119" s="113"/>
      <c r="C119" s="113"/>
      <c r="D119" s="113"/>
      <c r="E119" s="113"/>
      <c r="F119" s="113"/>
      <c r="G119" s="113"/>
      <c r="H119" s="113"/>
      <c r="I119" s="113"/>
    </row>
    <row r="120" ht="13.5" customHeight="1">
      <c r="B120" s="70" t="s">
        <v>1471</v>
      </c>
    </row>
    <row r="121" ht="13.5" customHeight="1" thickBot="1"/>
    <row r="122" spans="2:5" ht="40.5" customHeight="1" thickBot="1">
      <c r="B122" s="423" t="s">
        <v>1472</v>
      </c>
      <c r="C122" s="424"/>
      <c r="D122" s="425"/>
      <c r="E122" s="183" t="str">
        <f>CONCATENATE("Клиенты, участвующие в каждой тренировке, от ",DAY(MFIbegdate),"/",MONTH(MFIbegdate),"/",YEAR(MFIbegdate)," пo ",DAY(MFIenddate),"/",MONTH(MFIenddate),"/",YEAR(MFIenddate))</f>
        <v>Клиенты, участвующие в каждой тренировке, от 2/1/2011 пo 1/1/2012</v>
      </c>
    </row>
    <row r="123" spans="2:5" ht="13.5" customHeight="1">
      <c r="B123" s="426" t="s">
        <v>1473</v>
      </c>
      <c r="C123" s="427"/>
      <c r="D123" s="428"/>
      <c r="E123" s="239">
        <f>'Инфраструктура и продукты'!E123</f>
        <v>0</v>
      </c>
    </row>
    <row r="124" spans="2:5" ht="13.5" customHeight="1">
      <c r="B124" s="417" t="s">
        <v>1474</v>
      </c>
      <c r="C124" s="418"/>
      <c r="D124" s="419"/>
      <c r="E124" s="240">
        <f>'Инфраструктура и продукты'!E124</f>
        <v>0</v>
      </c>
    </row>
    <row r="125" spans="2:5" ht="13.5" customHeight="1" thickBot="1">
      <c r="B125" s="420" t="s">
        <v>1475</v>
      </c>
      <c r="C125" s="421"/>
      <c r="D125" s="422"/>
      <c r="E125" s="241">
        <f>'Инфраструктура и продукты'!E125</f>
        <v>0</v>
      </c>
    </row>
    <row r="127" ht="13.5" customHeight="1" thickBot="1"/>
    <row r="128" spans="2:5" ht="27" customHeight="1" thickBot="1">
      <c r="B128" s="423" t="s">
        <v>1476</v>
      </c>
      <c r="C128" s="577"/>
      <c r="D128" s="578"/>
      <c r="E128" s="183" t="str">
        <f>CONCATENATE("От ",MONTH(MFIbegdate),"/",DAY(MFIbegdate),"/",YEAR(MFIbegdate)," по ",DAY(MFIenddate),"/",MONTH(MFIenddate),"/",YEAR(MFIenddate))</f>
        <v>От 1/2/2011 по 1/1/2012</v>
      </c>
    </row>
    <row r="129" spans="2:5" ht="13.5" customHeight="1">
      <c r="B129" s="426" t="s">
        <v>1477</v>
      </c>
      <c r="C129" s="427"/>
      <c r="D129" s="428"/>
      <c r="E129" s="239">
        <f>'Инфраструктура и продукты'!E129</f>
        <v>0</v>
      </c>
    </row>
    <row r="130" spans="2:5" ht="13.5" customHeight="1">
      <c r="B130" s="417" t="s">
        <v>1478</v>
      </c>
      <c r="C130" s="418"/>
      <c r="D130" s="419"/>
      <c r="E130" s="240">
        <f>'Инфраструктура и продукты'!E130</f>
        <v>0</v>
      </c>
    </row>
    <row r="131" spans="2:5" ht="13.5" customHeight="1">
      <c r="B131" s="417" t="s">
        <v>1479</v>
      </c>
      <c r="C131" s="418"/>
      <c r="D131" s="419"/>
      <c r="E131" s="240">
        <f>'Инфраструктура и продукты'!E131</f>
        <v>0</v>
      </c>
    </row>
    <row r="132" spans="2:5" ht="13.5" customHeight="1">
      <c r="B132" s="417" t="s">
        <v>1480</v>
      </c>
      <c r="C132" s="418"/>
      <c r="D132" s="419"/>
      <c r="E132" s="242">
        <f>'Инфраструктура и продукты'!E132</f>
        <v>0</v>
      </c>
    </row>
    <row r="133" spans="2:5" ht="13.5" customHeight="1" thickBot="1">
      <c r="B133" s="420" t="s">
        <v>1481</v>
      </c>
      <c r="C133" s="421"/>
      <c r="D133" s="422"/>
      <c r="E133" s="241">
        <f>'Инфраструктура и продукты'!E133</f>
        <v>0</v>
      </c>
    </row>
    <row r="135" spans="2:9" s="288" customFormat="1" ht="13.5" customHeight="1" thickBot="1">
      <c r="B135" s="104"/>
      <c r="C135" s="104"/>
      <c r="D135" s="104"/>
      <c r="E135" s="105"/>
      <c r="F135" s="105"/>
      <c r="G135" s="104"/>
      <c r="H135" s="104"/>
      <c r="I135" s="104"/>
    </row>
    <row r="137" spans="2:9" s="71" customFormat="1" ht="13.5" customHeight="1">
      <c r="B137" s="60" t="s">
        <v>1482</v>
      </c>
      <c r="C137" s="60"/>
      <c r="D137" s="60"/>
      <c r="E137" s="61"/>
      <c r="F137" s="61"/>
      <c r="G137" s="61"/>
      <c r="H137" s="61"/>
      <c r="I137" s="61"/>
    </row>
    <row r="138" spans="2:6" s="80" customFormat="1" ht="13.5" customHeight="1" thickBot="1">
      <c r="B138" s="62"/>
      <c r="C138" s="153"/>
      <c r="D138" s="153"/>
      <c r="E138" s="81"/>
      <c r="F138" s="81"/>
    </row>
    <row r="139" spans="2:6" ht="27" customHeight="1" thickBot="1">
      <c r="B139" s="497" t="s">
        <v>1485</v>
      </c>
      <c r="C139" s="498"/>
      <c r="D139" s="499"/>
      <c r="E139" s="51" t="str">
        <f>IF(OR(ISBLANK(MFIunits),ISBLANK(MFIenddate),ISBLANK(MFIcurrency)),"Fill in period end date",CONCATENATE("По состоянию на ",DAY(MFIenddate),"/",MONTH(MFIenddate),"/",YEAR(MFIenddate)-1))</f>
        <v>По состоянию на 1/1/2011</v>
      </c>
      <c r="F139" s="52" t="str">
        <f>IF(OR(ISBLANK(MFIunits),ISBLANK(MFIenddate),ISBLANK(MFIcurrency)),"Fill in period end date",CONCATENATE("По состоянию на ",DAY(MFIenddate),"/",MONTH(MFIenddate),"/",YEAR(MFIenddate)-2))</f>
        <v>По состоянию на 1/1/2010</v>
      </c>
    </row>
    <row r="140" spans="2:7" s="80" customFormat="1" ht="13.5" customHeight="1">
      <c r="B140" s="429" t="s">
        <v>1486</v>
      </c>
      <c r="C140" s="415" t="s">
        <v>1406</v>
      </c>
      <c r="D140" s="416"/>
      <c r="E140" s="243">
        <f>IF('Инфраструктура и продукты'!E144="",IF(ISNUMBER(VLOOKUP(E2,Data2010,6,FALSE))=TRUE,VLOOKUP(E2,Data2010,6,FALSE),""),'Инфраструктура и продукты'!E144)</f>
      </c>
      <c r="F140" s="244">
        <f>'Инфраструктура и продукты'!F144</f>
        <v>0</v>
      </c>
      <c r="G140" s="143">
        <f>IF(AND(E140&lt;&gt;0,E11&lt;&gt;0,E13&lt;&gt;0),IF((E11+E13-E140)&lt;0,checkflowfigures,""),"")</f>
      </c>
    </row>
    <row r="141" spans="2:6" s="80" customFormat="1" ht="13.5" customHeight="1">
      <c r="B141" s="430"/>
      <c r="C141" s="411" t="s">
        <v>1407</v>
      </c>
      <c r="D141" s="412"/>
      <c r="E141" s="216">
        <f>IF('Инфраструктура и продукты'!E145="",IF(ISNUMBER(VLOOKUP(E2,Data2010,7,FALSE))=TRUE,VLOOKUP(E2,Data2010,7,FALSE),""),'Инфраструктура и продукты'!E145)</f>
      </c>
      <c r="F141" s="217">
        <f>'Инфраструктура и продукты'!F145</f>
        <v>0</v>
      </c>
    </row>
    <row r="142" spans="2:6" s="80" customFormat="1" ht="13.5" customHeight="1">
      <c r="B142" s="430"/>
      <c r="C142" s="411" t="s">
        <v>1487</v>
      </c>
      <c r="D142" s="412"/>
      <c r="E142" s="245">
        <f>IF('Инфраструктура и продукты'!E146="",IF(ISNUMBER(VLOOKUP(E2,Data2010,8,FALSE))=TRUE,VLOOKUP(E2,Data2010,8,FALSE),""),'Инфраструктура и продукты'!E146)</f>
      </c>
      <c r="F142" s="246">
        <f>'Инфраструктура и продукты'!F146</f>
        <v>0</v>
      </c>
    </row>
    <row r="143" spans="2:6" s="80" customFormat="1" ht="13.5" customHeight="1" thickBot="1">
      <c r="B143" s="527"/>
      <c r="C143" s="413" t="s">
        <v>1415</v>
      </c>
      <c r="D143" s="414"/>
      <c r="E143" s="218">
        <f>IF('Инфраструктура и продукты'!E147="",IF(ISNUMBER(VLOOKUP(E2,Data2010,9,FALSE))=TRUE,VLOOKUP(E2,Data2010,9,FALSE),""),'Инфраструктура и продукты'!E147)</f>
      </c>
      <c r="F143" s="219">
        <f>'Инфраструктура и продукты'!F147</f>
        <v>0</v>
      </c>
    </row>
    <row r="144" spans="5:6" s="80" customFormat="1" ht="27" customHeight="1">
      <c r="E144" s="286" t="s">
        <v>2333</v>
      </c>
      <c r="F144" s="112">
        <f>IF(AND(F142&lt;&gt;0,F143&lt;&gt;0),IF(F142&gt;F143,therearemoreborrowersthanloans,""),"")</f>
      </c>
    </row>
    <row r="145" s="80" customFormat="1" ht="13.5" customHeight="1" thickBot="1"/>
    <row r="146" spans="2:7" s="80" customFormat="1" ht="27" customHeight="1" thickBot="1">
      <c r="B146" s="473" t="s">
        <v>1488</v>
      </c>
      <c r="C146" s="478"/>
      <c r="D146" s="479"/>
      <c r="E146" s="51" t="str">
        <f>IF(OR(ISBLANK(MFIunits),ISBLANK(MFIenddate),ISBLANK(MFIcurrency)),"",CONCATENATE("B ",MFIcurrency,IF(MFIunits="1 (Units)","",CONCATENATE(" ",VLOOKUP(MFIunits,unitsarray,2,FALSE)))," по состоянию на ",DAY(MFIenddate),"/",MONTH(MFIenddate),"/",YEAR(MFIenddate)-1))</f>
        <v>B RUB '000 по состоянию на 1/1/2011</v>
      </c>
      <c r="F146" s="52" t="str">
        <f>IF(OR(ISBLANK(MFIunits),ISBLANK(MFIenddate),ISBLANK(MFIcurrency)),"",CONCATENATE("B ",MFIcurrency,IF(MFIunits="1 (Units)","",CONCATENATE(" ",VLOOKUP(MFIunits,unitsarray,2,FALSE)))," по состоянию на ",DAY(MFIenddate),"/",MONTH(MFIenddate),"/",YEAR(MFIenddate)-2))</f>
        <v>B RUB '000 по состоянию на 1/1/2010</v>
      </c>
      <c r="G146" s="76"/>
    </row>
    <row r="147" spans="2:6" s="80" customFormat="1" ht="13.5" customHeight="1">
      <c r="B147" s="429" t="s">
        <v>1489</v>
      </c>
      <c r="C147" s="415" t="s">
        <v>1416</v>
      </c>
      <c r="D147" s="416"/>
      <c r="E147" s="247">
        <f>'Инфраструктура и продукты'!E151</f>
        <v>0</v>
      </c>
      <c r="F147" s="248">
        <f>'Инфраструктура и продукты'!F151</f>
        <v>0</v>
      </c>
    </row>
    <row r="148" spans="2:6" s="80" customFormat="1" ht="13.5" customHeight="1">
      <c r="B148" s="430"/>
      <c r="C148" s="411" t="s">
        <v>1490</v>
      </c>
      <c r="D148" s="412"/>
      <c r="E148" s="216">
        <f>'Инфраструктура и продукты'!E152</f>
        <v>0</v>
      </c>
      <c r="F148" s="217">
        <f>'Инфраструктура и продукты'!F152</f>
        <v>0</v>
      </c>
    </row>
    <row r="149" spans="2:6" s="80" customFormat="1" ht="13.5" customHeight="1">
      <c r="B149" s="430"/>
      <c r="C149" s="411" t="s">
        <v>1491</v>
      </c>
      <c r="D149" s="412"/>
      <c r="E149" s="216">
        <f>'Инфраструктура и продукты'!E153</f>
        <v>0</v>
      </c>
      <c r="F149" s="217">
        <f>'Инфраструктура и продукты'!F153</f>
        <v>0</v>
      </c>
    </row>
    <row r="150" spans="2:6" s="80" customFormat="1" ht="13.5" customHeight="1">
      <c r="B150" s="430"/>
      <c r="C150" s="411" t="s">
        <v>1457</v>
      </c>
      <c r="D150" s="412"/>
      <c r="E150" s="216">
        <f>'Инфраструктура и продукты'!E154</f>
        <v>0</v>
      </c>
      <c r="F150" s="217">
        <f>'Инфраструктура и продукты'!F154</f>
        <v>0</v>
      </c>
    </row>
    <row r="151" spans="2:6" s="80" customFormat="1" ht="13.5" customHeight="1">
      <c r="B151" s="430"/>
      <c r="C151" s="411" t="s">
        <v>1492</v>
      </c>
      <c r="D151" s="412"/>
      <c r="E151" s="216">
        <f>'Инфраструктура и продукты'!E155</f>
        <v>0</v>
      </c>
      <c r="F151" s="217">
        <f>'Инфраструктура и продукты'!F155</f>
        <v>0</v>
      </c>
    </row>
    <row r="152" spans="2:6" s="80" customFormat="1" ht="13.5" customHeight="1" thickBot="1">
      <c r="B152" s="431"/>
      <c r="C152" s="413" t="s">
        <v>1925</v>
      </c>
      <c r="D152" s="414"/>
      <c r="E152" s="218">
        <f>'Инфраструктура и продукты'!E156</f>
        <v>0</v>
      </c>
      <c r="F152" s="219">
        <f>'Инфраструктура и продукты'!F156</f>
        <v>0</v>
      </c>
    </row>
    <row r="153" spans="2:6" s="80" customFormat="1" ht="13.5" customHeight="1">
      <c r="B153" s="153"/>
      <c r="C153" s="153"/>
      <c r="D153" s="153"/>
      <c r="E153" s="81"/>
      <c r="F153" s="81"/>
    </row>
    <row r="154" s="154" customFormat="1" ht="13.5" customHeight="1" thickBot="1"/>
    <row r="155" spans="2:9" s="154" customFormat="1" ht="13.5" customHeight="1">
      <c r="B155" s="155"/>
      <c r="C155" s="155"/>
      <c r="D155" s="155"/>
      <c r="E155" s="155"/>
      <c r="F155" s="155"/>
      <c r="G155" s="155"/>
      <c r="H155" s="155"/>
      <c r="I155" s="155"/>
    </row>
  </sheetData>
  <sheetProtection/>
  <mergeCells count="106">
    <mergeCell ref="B8:D8"/>
    <mergeCell ref="B9:B10"/>
    <mergeCell ref="B11:B14"/>
    <mergeCell ref="B17:D17"/>
    <mergeCell ref="B27:D28"/>
    <mergeCell ref="B34:D35"/>
    <mergeCell ref="B31:D31"/>
    <mergeCell ref="C9:D9"/>
    <mergeCell ref="C10:D10"/>
    <mergeCell ref="C11:D11"/>
    <mergeCell ref="B43:B45"/>
    <mergeCell ref="B36:B39"/>
    <mergeCell ref="B40:B42"/>
    <mergeCell ref="B48:D49"/>
    <mergeCell ref="B66:D67"/>
    <mergeCell ref="B122:D122"/>
    <mergeCell ref="B77:D78"/>
    <mergeCell ref="B101:D102"/>
    <mergeCell ref="B105:D106"/>
    <mergeCell ref="C39:D39"/>
    <mergeCell ref="B139:D139"/>
    <mergeCell ref="B88:D88"/>
    <mergeCell ref="B140:B143"/>
    <mergeCell ref="B146:D146"/>
    <mergeCell ref="B147:B152"/>
    <mergeCell ref="B128:D128"/>
    <mergeCell ref="B94:D94"/>
    <mergeCell ref="B95:D95"/>
    <mergeCell ref="B96:D96"/>
    <mergeCell ref="B103:D103"/>
    <mergeCell ref="C12:D12"/>
    <mergeCell ref="C13:D13"/>
    <mergeCell ref="C14:D14"/>
    <mergeCell ref="B18:D18"/>
    <mergeCell ref="B19:D19"/>
    <mergeCell ref="B20:D20"/>
    <mergeCell ref="B21:D21"/>
    <mergeCell ref="B29:D29"/>
    <mergeCell ref="B32:D32"/>
    <mergeCell ref="C36:D36"/>
    <mergeCell ref="C37:D37"/>
    <mergeCell ref="C38:D38"/>
    <mergeCell ref="C40:D40"/>
    <mergeCell ref="C41:D41"/>
    <mergeCell ref="C42:D42"/>
    <mergeCell ref="C43:D43"/>
    <mergeCell ref="C44:D44"/>
    <mergeCell ref="C45:D45"/>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8:D68"/>
    <mergeCell ref="B69:D69"/>
    <mergeCell ref="B70:D70"/>
    <mergeCell ref="B71:D71"/>
    <mergeCell ref="B79:D79"/>
    <mergeCell ref="B80:D80"/>
    <mergeCell ref="B81:D81"/>
    <mergeCell ref="B82:D82"/>
    <mergeCell ref="B83:D83"/>
    <mergeCell ref="B84:D84"/>
    <mergeCell ref="B85:D85"/>
    <mergeCell ref="B89:D89"/>
    <mergeCell ref="B90:D90"/>
    <mergeCell ref="B91:D91"/>
    <mergeCell ref="B92:D92"/>
    <mergeCell ref="B93:D93"/>
    <mergeCell ref="B107:D107"/>
    <mergeCell ref="B108:D108"/>
    <mergeCell ref="B109:D109"/>
    <mergeCell ref="B110:D110"/>
    <mergeCell ref="B111:D111"/>
    <mergeCell ref="B112:D112"/>
    <mergeCell ref="B113:D113"/>
    <mergeCell ref="B114:D114"/>
    <mergeCell ref="B115:D115"/>
    <mergeCell ref="B116:D116"/>
    <mergeCell ref="B123:D123"/>
    <mergeCell ref="B124:D124"/>
    <mergeCell ref="B125:D125"/>
    <mergeCell ref="B129:D129"/>
    <mergeCell ref="B130:D130"/>
    <mergeCell ref="B131:D131"/>
    <mergeCell ref="B132:D132"/>
    <mergeCell ref="B133:D133"/>
    <mergeCell ref="C149:D149"/>
    <mergeCell ref="C150:D150"/>
    <mergeCell ref="C151:D151"/>
    <mergeCell ref="C152:D152"/>
    <mergeCell ref="C140:D140"/>
    <mergeCell ref="C141:D141"/>
    <mergeCell ref="C142:D142"/>
    <mergeCell ref="C143:D143"/>
    <mergeCell ref="C147:D147"/>
    <mergeCell ref="C148:D148"/>
  </mergeCells>
  <conditionalFormatting sqref="I32 I18:I21 I9:I10">
    <cfRule type="cellIs" priority="4" dxfId="1" operator="greaterThan" stopIfTrue="1">
      <formula>1</formula>
    </cfRule>
  </conditionalFormatting>
  <hyperlinks>
    <hyperlink ref="I1" location="'General info'!B23" display="Back to Index"/>
    <hyperlink ref="B58" location="Householdfinancing" display="Household financing"/>
    <hyperlink ref="B59" location="Consumption" display="Consumption"/>
    <hyperlink ref="B60" location="Education" display="Education"/>
    <hyperlink ref="B61" location="Motgagehousing" display="Mortgage / housing"/>
    <hyperlink ref="B62" location="Householdother" display="Household, other"/>
    <hyperlink ref="B63" location="Microenterprise" display="Microenterprise"/>
    <hyperlink ref="B69" location="Individual" display="Individual"/>
    <hyperlink ref="B70" location="Solidaritygroup" display="Solidarity group"/>
    <hyperlink ref="B71" location="VillagebankingSHG" display="Village Banking / SHG"/>
    <hyperlink ref="B55" location="loanstofinancialinstitutions" display="Loans to financial institutions"/>
    <hyperlink ref="B56" location="loanstogovernments" display="Loans to governments"/>
    <hyperlink ref="B50" location="loanportfoliogross" display="Loan portfolio, gross"/>
    <hyperlink ref="B68" location="loanportfoliogross" display="Loan portfolio, gross"/>
    <hyperlink ref="B89" location="Impairmentlossallowancestartofperiod" display="Impairment loss allowance, start of period"/>
    <hyperlink ref="B90" location="ImpairmentlossGLP" display="Impairment loss, gross loan portfolio"/>
    <hyperlink ref="B91" location="ReversalofimpairmentlossGLP" display="Reversal of Impairment loss, gross loan portfolio"/>
    <hyperlink ref="B92" location="ImpairmentlossreversalofimpairmentlossGLP" display="Impairment loss (reversal of impairment loss), gross loan portfolio"/>
    <hyperlink ref="B93" location="WriteoffsGLP" display="Write-offs, gross loan portfolio"/>
    <hyperlink ref="B94" location="Exchangedifferencesonimpairmentlossallowance" display="Exchange differences on impairment loss allowance, if applicable"/>
    <hyperlink ref="B95" location="Othermovementsonimpairmentlossallowanceifapplicable" display="Other movements on impairment loss allowance, if applicable"/>
    <hyperlink ref="B96" location="Impairmentlossallowanceendofperiod" display="Impairment loss allowance, end of period"/>
    <hyperlink ref="B53:D53" location="Глоссарий!A96" display="Корпорации"/>
    <hyperlink ref="B54:D54" location="Глоссарий!A100" display="Mалый и средний бизнес"/>
    <hyperlink ref="C9" location="Numberofoffices" display="Number of offices"/>
    <hyperlink ref="C9:D9" location="Numberofoffices" display="Количество Офисов / Филиалов"/>
    <hyperlink ref="C10" location="Numberofotherpointsofservies" display="Number of other points of service* not part of the institution"/>
    <hyperlink ref="C10:D10" location="Numberofotherpointsofservies" display="Другие пункты обслуживания*"/>
    <hyperlink ref="C13" location="Glossary!A116" display="Exit during the period"/>
    <hyperlink ref="C13:D13" location="Глоссарий!A116" display="Утечка кадров за период отчетности"/>
    <hyperlink ref="C14:D14" location="Глоссарий!A117" display="Сотрудники работающие свыше года"/>
    <hyperlink ref="B18" location="Numberofemployees" display="Number of employees"/>
    <hyperlink ref="B19" location="Numberofloanofficers" display="Number of loan officers"/>
    <hyperlink ref="B20" location="Glossary!A119" display="Number of managers"/>
    <hyperlink ref="B21" location="Glossary!A120" display="Number of board members"/>
    <hyperlink ref="B18:D18" location="Numberofemployees" display="Количество сотрудников"/>
    <hyperlink ref="B19:D19" location="Numberofloanofficers" display="Количество кредитных сотрудников"/>
    <hyperlink ref="B20:D20" location="Глоссарий!A119" display="Количество менеджеров"/>
    <hyperlink ref="B21:D21" location="Глоссарий!A120" display="Количество членов правления"/>
    <hyperlink ref="E28" location="Nuberofactiveborrowers" display="Количество активных заёмщиков"/>
    <hyperlink ref="G28" location="loanportfoliogross" display="Валовой портфель займов"/>
    <hyperlink ref="F28" location="Numberofoutstandingloans" display="Количество непогашенных займов"/>
    <hyperlink ref="B32" location="Glossary!A112" display="New borrowers, during the period"/>
    <hyperlink ref="B32:D32" location="Глоссарий!A112" display="Новые заемщики"/>
    <hyperlink ref="C38" location="Glossary!A99" display="Enterprises"/>
    <hyperlink ref="C38:D38" location="Глоссарий!A99" display="Предприятия"/>
    <hyperlink ref="G35" location="loanportfoliogross" display="Валовой портфель займов"/>
    <hyperlink ref="E35" location="Nuberofactiveborrowers" display="Количество активных заёмщиков"/>
    <hyperlink ref="F35" location="Numberofoutstandingloans" display="Количество непогашенных займов"/>
    <hyperlink ref="B50:D50" location="loanportfoliogross" display=" Всего сбережений"/>
    <hyperlink ref="B51" location="NonmicrofinanceInstitionalDeposits" display="Total Non Microfinance / Institutional Deposits"/>
    <hyperlink ref="B51:D51" location="NonmicrofinanceInstitionalDeposits" display="Общие Hемикрофинансовые / Kорпоративные Cбережения*"/>
    <hyperlink ref="B55:D55" location="loanstofinancialinstitutions" display="Финансовые учреждения"/>
    <hyperlink ref="B56:D56" location="loanstogovernments" display="Государственные учреждения"/>
    <hyperlink ref="B58:D58" location="Householdfinancing" display="Кредитование домохозяйств"/>
    <hyperlink ref="F49" location="loanportfoliogross" display="Валовой портфель займов"/>
    <hyperlink ref="E49" location="Numberofoutstandingloans" display="Количество непогашенных займов"/>
    <hyperlink ref="F67" location="loanportfoliogross" display="Валовой портфель займов"/>
    <hyperlink ref="E67" location="Numberofoutstandingloans" display="Количество непогашенных займов"/>
    <hyperlink ref="B79" location="Currentportfolio" display="Current portfolio (PAR &lt; 30 days)"/>
    <hyperlink ref="B82" location="PARsixmonthsoneyaer" display="PAR 181 - 365 days"/>
    <hyperlink ref="B83" location="PARoveroneyear" display="PAR &gt; 365 days"/>
    <hyperlink ref="B84" location="Renegotiatedloans" display="Renegotiated loans"/>
    <hyperlink ref="B80" location="PARonemonththreemonths" display="PAR 31 - 90 days"/>
    <hyperlink ref="B81" location="PARthreemonthssixmonths" display="PAR 91 - 180 days"/>
    <hyperlink ref="B79:D79" location="Currentportfolio" display="Текущий портфель (Просрочки &lt; 30 дней)"/>
    <hyperlink ref="B80:D80" location="PARonemonththreemonths" display="Риск портфеля 31-90 дней"/>
    <hyperlink ref="B81:D81" location="PARthreemonthssixmonths" display="Риск портфеля 91-180 дней"/>
    <hyperlink ref="B82:D82" location="PARsixmonthsoneyaer" display="Риск портфеля 181-365 дней"/>
    <hyperlink ref="B83:D83" location="PARoveroneyear" display="Риск портфеля &gt; 365 дней"/>
    <hyperlink ref="B84:D84" location="Renegotiatedloans" display="Реструктурированные займы"/>
    <hyperlink ref="F78" location="loanportfoliogross" display="Валовой портфель займов"/>
    <hyperlink ref="E78" location="Numberofoutstandingloans" display="Количество непогашенных займов"/>
    <hyperlink ref="B113" location="Voluntarydeposits" display="Voluntary deposits, total"/>
    <hyperlink ref="B114" location="Demanddeposits" display="Demand deposits"/>
    <hyperlink ref="B115" location="Timedeposits" display="Time deposits"/>
    <hyperlink ref="B116" location="Compulsorydeposits" display="Compulsory deposits"/>
    <hyperlink ref="B109" location="Depositsfromcorporations" display="Deposits from corporations"/>
    <hyperlink ref="B110" location="Depositsfromfinancialinstitutions" display="Deposits from financial institutions"/>
    <hyperlink ref="B111" location="Depositsfromgovernments" display="Deposits from governments"/>
    <hyperlink ref="B108" location="NonmicrofinanceInstitionalDeposits" display="Total Non Microfinance / Institutional Deposits"/>
    <hyperlink ref="B108:D108" location="NonmicrofinanceInstitionalDeposits" display="Общие Hемикрофинансовые / Kорпоративные Cбережения*"/>
    <hyperlink ref="B109:D109" location="Depositsfromcorporations" display="Сбережения предприятий"/>
    <hyperlink ref="B110:D110" location="Depositsfromfinancialinstitutions" display="Сбережения финансовых учреждений"/>
    <hyperlink ref="B111:D111" location="Depositsfromgovernments" display="Сбережения государственных учреждений"/>
    <hyperlink ref="B113:D113" location="Voluntarydeposits" display="Итого добровольные сбережения"/>
    <hyperlink ref="B114:D114" location="Demanddeposits" display="Вклады до востребования"/>
    <hyperlink ref="B115:D115" location="Timedeposits" display="Срочные вклады"/>
    <hyperlink ref="B116:D116" location="Compulsorydeposits" display="Обязательные сбережения"/>
    <hyperlink ref="F102" location="Numberofdepositaccounts" display="Кол-во сберегательных счетов"/>
    <hyperlink ref="G102" location="Deposits" display="Сбережения"/>
    <hyperlink ref="E102" location="Numberofdepositors" display="Количество вкладчиков"/>
    <hyperlink ref="F106" location="Numberofdepositaccounts" display="Кол-во сберегательных счетов"/>
    <hyperlink ref="G106" location="Deposits" display="Сбережения"/>
    <hyperlink ref="E106" location="Numberofdepositors" display="Количество вкладчиков"/>
    <hyperlink ref="B123" location="Glossary!A175" display="Microenterprise training"/>
    <hyperlink ref="B124" location="Glossary!A176" display="Education courses"/>
    <hyperlink ref="B125" location="Glossary!A177" display="Women's empowerment training"/>
    <hyperlink ref="B123:D123" location="Глоссарий!A175" display="Тренинги для предприятий и бизнесов"/>
    <hyperlink ref="B124:D124" location="Глоссарий!A176" display="Курсы обучения"/>
    <hyperlink ref="B125:D125" location="Глоссарий!A177" display="Тренинги по расширению прав и возможностей женщин"/>
    <hyperlink ref="B129" location="Glossary!A178" display="Number of microenterprises financed"/>
    <hyperlink ref="B130" location="Glossary!A179" display="Number of start-up microenterprises financed"/>
    <hyperlink ref="B131" location="Glossary!A180" display="Number of people employed in the financed enterprises"/>
    <hyperlink ref="B132" location="Glossary!A181" display="Sample used for microenterprises data"/>
    <hyperlink ref="B133" location="Glossary!A182" display="Sample used for employment data"/>
    <hyperlink ref="B129:D129" location="Глоссарий!A178" display="Предприятия, которые финансировались и создание рабочих мест"/>
    <hyperlink ref="B130:D130" location="Глоссарий!A179" display="Количество финансируемых начинающих микропредприятий "/>
    <hyperlink ref="B131:D131" location="Глоссарий!A180" display="Количество созданных рабочих мест"/>
    <hyperlink ref="B132:D132" location="Глоссарий!A181" display="Количество опрошенных клиентов по информации о микропредприятиях"/>
    <hyperlink ref="B133:D133" location="Глоссарий!A182" display="Количество опрошенных микропредприятий для определения данных о трудоустройстве"/>
    <hyperlink ref="C140" location="Numberofemployees" display="Number of employees"/>
    <hyperlink ref="C141" location="Numberofloanofficers" display="Number of loan officers"/>
    <hyperlink ref="C142" location="Nuberofactiveborrowers" display="Number of active borrowers"/>
    <hyperlink ref="C143" location="Numberofoutstandingloans" display="Number of outstanding loans"/>
    <hyperlink ref="C140:D140" location="Numberofemployees" display="Количество сотрудников"/>
    <hyperlink ref="C141:D141" location="Numberofloanofficers" display="Количество кредитных сотрудников"/>
    <hyperlink ref="C142:D142" location="Nuberofactiveborrowers" display="Количество заёмщиков"/>
    <hyperlink ref="C143:D143" location="Numberofoutstandingloans" display="Количество непогашенных займов"/>
    <hyperlink ref="C147" location="loanportfoliogross" display="Loan portfolio, gross"/>
    <hyperlink ref="C149" location="Assets" display="Total assets"/>
    <hyperlink ref="C150" location="Deposits" display="Deposits"/>
    <hyperlink ref="C151" location="Borrowing" display="Borrowings"/>
    <hyperlink ref="C152" location="Equity" display="Total equity"/>
    <hyperlink ref="C148" location="Propertyplantandequipment" display="Property, plant and equipment"/>
    <hyperlink ref="C147:D147" location="loanportfoliogross" display="Валовой портфель займов"/>
    <hyperlink ref="C148:D148" location="Propertyplantandequipment" display="Основные средства"/>
    <hyperlink ref="C149:D149" location="Assets" display="Итого Активы"/>
    <hyperlink ref="C150:D150" location="Deposits" display="Сбережения"/>
    <hyperlink ref="C151:D151" location="Borrowing" display="Займы"/>
    <hyperlink ref="C152:D152" location="Equity" display="Итого собственные средства"/>
    <hyperlink ref="B61:D61" location="Motgagehousing" display="Ипотечные займы / займы на улучшение жилищных условий"/>
    <hyperlink ref="B59:D59" location="Consumption" display="Потребительские займы"/>
  </hyperlink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B1:O36"/>
  <sheetViews>
    <sheetView showGridLines="0" zoomScalePageLayoutView="0" workbookViewId="0" topLeftCell="A1">
      <selection activeCell="I14" sqref="I14"/>
    </sheetView>
  </sheetViews>
  <sheetFormatPr defaultColWidth="9.140625" defaultRowHeight="13.5" customHeight="1"/>
  <cols>
    <col min="1" max="1" width="2.7109375" style="29" customWidth="1"/>
    <col min="2" max="2" width="49.00390625" style="29" customWidth="1"/>
    <col min="3" max="4" width="15.7109375" style="29" customWidth="1"/>
    <col min="5" max="5" width="12.00390625" style="29" customWidth="1"/>
    <col min="6" max="6" width="14.8515625" style="29" customWidth="1"/>
    <col min="7" max="7" width="10.7109375" style="29" customWidth="1"/>
    <col min="8" max="9" width="12.7109375" style="29" customWidth="1"/>
    <col min="10" max="10" width="12.28125" style="29" customWidth="1"/>
    <col min="11" max="11" width="20.140625" style="29" customWidth="1"/>
    <col min="12" max="13" width="12.7109375" style="29" customWidth="1"/>
    <col min="14" max="14" width="13.7109375" style="29" customWidth="1"/>
    <col min="15" max="15" width="13.8515625" style="29" bestFit="1" customWidth="1"/>
    <col min="16" max="16" width="19.00390625" style="29" bestFit="1" customWidth="1"/>
    <col min="17" max="16384" width="9.140625" style="29" customWidth="1"/>
  </cols>
  <sheetData>
    <row r="1" spans="2:14" ht="13.5" customHeight="1" thickBot="1">
      <c r="B1" s="62"/>
      <c r="N1" s="126" t="s">
        <v>207</v>
      </c>
    </row>
    <row r="2" spans="2:10" ht="24.75" customHeight="1">
      <c r="B2" s="62"/>
      <c r="C2" s="294" t="s">
        <v>2050</v>
      </c>
      <c r="D2" s="198"/>
      <c r="E2" s="198"/>
      <c r="F2" s="198"/>
      <c r="G2" s="198"/>
      <c r="H2" s="198"/>
      <c r="I2" s="198"/>
      <c r="J2" s="199"/>
    </row>
    <row r="3" spans="2:10" ht="13.5" customHeight="1" thickBot="1">
      <c r="B3" s="62"/>
      <c r="C3" s="524" t="s">
        <v>213</v>
      </c>
      <c r="D3" s="525"/>
      <c r="E3" s="525"/>
      <c r="F3" s="525"/>
      <c r="G3" s="525"/>
      <c r="H3" s="525"/>
      <c r="I3" s="525"/>
      <c r="J3" s="526"/>
    </row>
    <row r="4" ht="13.5" customHeight="1" thickBot="1"/>
    <row r="5" spans="2:14" ht="13.5" customHeight="1">
      <c r="B5" s="127"/>
      <c r="C5" s="127"/>
      <c r="D5" s="127"/>
      <c r="E5" s="127"/>
      <c r="F5" s="127"/>
      <c r="G5" s="127"/>
      <c r="H5" s="127"/>
      <c r="I5" s="127"/>
      <c r="J5" s="127"/>
      <c r="K5" s="127"/>
      <c r="L5" s="127"/>
      <c r="M5" s="127"/>
      <c r="N5" s="127"/>
    </row>
    <row r="6" spans="2:14" s="128" customFormat="1" ht="13.5" customHeight="1">
      <c r="B6" s="25" t="s">
        <v>1493</v>
      </c>
      <c r="C6" s="26"/>
      <c r="D6" s="26"/>
      <c r="E6" s="26"/>
      <c r="F6" s="26"/>
      <c r="G6" s="26"/>
      <c r="H6" s="26"/>
      <c r="I6" s="26"/>
      <c r="J6" s="26"/>
      <c r="K6" s="26"/>
      <c r="L6" s="26"/>
      <c r="M6" s="26"/>
      <c r="N6" s="26"/>
    </row>
    <row r="7" spans="2:9" s="297" customFormat="1" ht="30.75" customHeight="1">
      <c r="B7" s="598" t="s">
        <v>1494</v>
      </c>
      <c r="C7" s="599"/>
      <c r="D7" s="599"/>
      <c r="E7" s="599"/>
      <c r="F7" s="599"/>
      <c r="G7" s="599"/>
      <c r="H7" s="599"/>
      <c r="I7" s="599"/>
    </row>
    <row r="8" spans="2:9" s="27" customFormat="1" ht="28.5" customHeight="1">
      <c r="B8" s="598" t="s">
        <v>1495</v>
      </c>
      <c r="C8" s="599"/>
      <c r="D8" s="599"/>
      <c r="E8" s="599"/>
      <c r="F8" s="599"/>
      <c r="G8" s="599"/>
      <c r="H8" s="599"/>
      <c r="I8" s="599"/>
    </row>
    <row r="9" s="27" customFormat="1" ht="13.5" customHeight="1" thickBot="1"/>
    <row r="10" spans="2:15" s="27" customFormat="1" ht="13.5" customHeight="1">
      <c r="B10" s="593" t="s">
        <v>1709</v>
      </c>
      <c r="C10" s="589" t="s">
        <v>1386</v>
      </c>
      <c r="D10" s="589"/>
      <c r="E10" s="589"/>
      <c r="F10" s="589"/>
      <c r="G10" s="589" t="s">
        <v>1707</v>
      </c>
      <c r="H10" s="589"/>
      <c r="I10" s="589"/>
      <c r="J10" s="589" t="s">
        <v>1708</v>
      </c>
      <c r="K10" s="589"/>
      <c r="L10" s="589"/>
      <c r="M10" s="589"/>
      <c r="N10" s="590"/>
      <c r="O10" s="331"/>
    </row>
    <row r="11" spans="2:15" s="27" customFormat="1" ht="13.5" customHeight="1" thickBot="1">
      <c r="B11" s="594"/>
      <c r="C11" s="587" t="s">
        <v>1710</v>
      </c>
      <c r="D11" s="596" t="s">
        <v>1711</v>
      </c>
      <c r="E11" s="587" t="s">
        <v>1712</v>
      </c>
      <c r="F11" s="596" t="str">
        <f>IF(OR(MFIunits="--выберите--",MFIenddate="--choose--",MFIcurrency="--choose--"),"Выберите 'Дата окончания', 'валюта' и 'единицы'",CONCATENATE("Сумма задолженности в ",MFIcurrency,IF(MFIunits="1 (Units)","",CONCATENATE(" ",VLOOKUP(MFIunits,unitsarray,2,FALSE)))," по состоянию на ",MONTH(MFIenddate),"/",DAY(MFIenddate),"/",YEAR(MFIenddate)))</f>
        <v>Сумма задолженности в RUB '000 по состоянию на 1/1/2012</v>
      </c>
      <c r="G11" s="587" t="s">
        <v>1713</v>
      </c>
      <c r="H11" s="587" t="s">
        <v>1714</v>
      </c>
      <c r="I11" s="587" t="s">
        <v>1715</v>
      </c>
      <c r="J11" s="587" t="s">
        <v>199</v>
      </c>
      <c r="K11" s="212" t="s">
        <v>1705</v>
      </c>
      <c r="L11" s="591" t="s">
        <v>1706</v>
      </c>
      <c r="M11" s="591"/>
      <c r="N11" s="592"/>
      <c r="O11" s="330"/>
    </row>
    <row r="12" spans="2:15" s="27" customFormat="1" ht="133.5" customHeight="1" thickBot="1">
      <c r="B12" s="595"/>
      <c r="C12" s="588"/>
      <c r="D12" s="597"/>
      <c r="E12" s="588"/>
      <c r="F12" s="597"/>
      <c r="G12" s="588"/>
      <c r="H12" s="588"/>
      <c r="I12" s="588"/>
      <c r="J12" s="588"/>
      <c r="K12" s="328" t="s">
        <v>2371</v>
      </c>
      <c r="L12" s="327" t="s">
        <v>2372</v>
      </c>
      <c r="M12" s="211" t="s">
        <v>1716</v>
      </c>
      <c r="N12" s="28" t="s">
        <v>1717</v>
      </c>
      <c r="O12" s="335" t="s">
        <v>2377</v>
      </c>
    </row>
    <row r="13" spans="2:15" s="27" customFormat="1" ht="13.5" customHeight="1">
      <c r="B13" s="14"/>
      <c r="C13" s="15" t="s">
        <v>1501</v>
      </c>
      <c r="D13" s="15"/>
      <c r="E13" s="15" t="s">
        <v>1501</v>
      </c>
      <c r="F13" s="9"/>
      <c r="G13" s="249">
        <f>DAYS360(H13,I13)/30</f>
        <v>0</v>
      </c>
      <c r="H13" s="16"/>
      <c r="I13" s="16"/>
      <c r="J13" s="15" t="s">
        <v>1501</v>
      </c>
      <c r="K13" s="17"/>
      <c r="L13" s="15"/>
      <c r="M13" s="34"/>
      <c r="N13" s="332"/>
      <c r="O13" s="336">
        <f aca="true" t="shared" si="0" ref="O13:O32">IF(AND(G13&lt;&gt;0,I13-H13&lt;&gt;0),IF(G13&lt;&gt;(DAYS360(H13,I13)/30),checktermagainststartandenddates,""),"")</f>
      </c>
    </row>
    <row r="14" spans="2:15" s="27" customFormat="1" ht="13.5" customHeight="1">
      <c r="B14" s="18"/>
      <c r="C14" s="19" t="s">
        <v>1501</v>
      </c>
      <c r="D14" s="19"/>
      <c r="E14" s="19" t="s">
        <v>1501</v>
      </c>
      <c r="F14" s="10"/>
      <c r="G14" s="250">
        <f aca="true" t="shared" si="1" ref="G14:G32">DAYS360(H14,I14)/30</f>
        <v>0</v>
      </c>
      <c r="H14" s="20"/>
      <c r="I14" s="20"/>
      <c r="J14" s="19" t="s">
        <v>1501</v>
      </c>
      <c r="K14" s="21"/>
      <c r="L14" s="19"/>
      <c r="M14" s="35"/>
      <c r="N14" s="333"/>
      <c r="O14" s="337">
        <f t="shared" si="0"/>
      </c>
    </row>
    <row r="15" spans="2:15" s="27" customFormat="1" ht="13.5" customHeight="1">
      <c r="B15" s="18"/>
      <c r="C15" s="19" t="s">
        <v>1501</v>
      </c>
      <c r="D15" s="19"/>
      <c r="E15" s="19" t="s">
        <v>1501</v>
      </c>
      <c r="F15" s="10"/>
      <c r="G15" s="250">
        <f t="shared" si="1"/>
        <v>0</v>
      </c>
      <c r="H15" s="20"/>
      <c r="I15" s="20"/>
      <c r="J15" s="19" t="s">
        <v>1501</v>
      </c>
      <c r="K15" s="21"/>
      <c r="L15" s="19"/>
      <c r="M15" s="35"/>
      <c r="N15" s="333"/>
      <c r="O15" s="337">
        <f t="shared" si="0"/>
      </c>
    </row>
    <row r="16" spans="2:15" s="27" customFormat="1" ht="13.5" customHeight="1">
      <c r="B16" s="18"/>
      <c r="C16" s="19" t="s">
        <v>1501</v>
      </c>
      <c r="D16" s="19"/>
      <c r="E16" s="19" t="s">
        <v>1501</v>
      </c>
      <c r="F16" s="10"/>
      <c r="G16" s="250">
        <f t="shared" si="1"/>
        <v>0</v>
      </c>
      <c r="H16" s="20"/>
      <c r="I16" s="20"/>
      <c r="J16" s="19" t="s">
        <v>1501</v>
      </c>
      <c r="K16" s="21"/>
      <c r="L16" s="19"/>
      <c r="M16" s="35"/>
      <c r="N16" s="333"/>
      <c r="O16" s="337">
        <f t="shared" si="0"/>
      </c>
    </row>
    <row r="17" spans="2:15" s="27" customFormat="1" ht="13.5" customHeight="1">
      <c r="B17" s="18"/>
      <c r="C17" s="19" t="s">
        <v>1501</v>
      </c>
      <c r="D17" s="19"/>
      <c r="E17" s="19" t="s">
        <v>1501</v>
      </c>
      <c r="F17" s="10"/>
      <c r="G17" s="250">
        <f t="shared" si="1"/>
        <v>0</v>
      </c>
      <c r="H17" s="20"/>
      <c r="I17" s="20"/>
      <c r="J17" s="19" t="s">
        <v>1501</v>
      </c>
      <c r="K17" s="21"/>
      <c r="L17" s="19"/>
      <c r="M17" s="35"/>
      <c r="N17" s="333"/>
      <c r="O17" s="337">
        <f t="shared" si="0"/>
      </c>
    </row>
    <row r="18" spans="2:15" s="27" customFormat="1" ht="13.5" customHeight="1">
      <c r="B18" s="18"/>
      <c r="C18" s="19" t="s">
        <v>1501</v>
      </c>
      <c r="D18" s="19"/>
      <c r="E18" s="19" t="s">
        <v>1501</v>
      </c>
      <c r="F18" s="10"/>
      <c r="G18" s="250">
        <f t="shared" si="1"/>
        <v>0</v>
      </c>
      <c r="H18" s="20"/>
      <c r="I18" s="20"/>
      <c r="J18" s="19" t="s">
        <v>1501</v>
      </c>
      <c r="K18" s="21"/>
      <c r="L18" s="19"/>
      <c r="M18" s="35"/>
      <c r="N18" s="333"/>
      <c r="O18" s="337">
        <f t="shared" si="0"/>
      </c>
    </row>
    <row r="19" spans="2:15" s="27" customFormat="1" ht="13.5" customHeight="1">
      <c r="B19" s="18"/>
      <c r="C19" s="19" t="s">
        <v>1501</v>
      </c>
      <c r="D19" s="19"/>
      <c r="E19" s="19" t="s">
        <v>1501</v>
      </c>
      <c r="F19" s="10"/>
      <c r="G19" s="250">
        <f t="shared" si="1"/>
        <v>0</v>
      </c>
      <c r="H19" s="20"/>
      <c r="I19" s="20"/>
      <c r="J19" s="19" t="s">
        <v>1501</v>
      </c>
      <c r="K19" s="21"/>
      <c r="L19" s="19"/>
      <c r="M19" s="35"/>
      <c r="N19" s="333"/>
      <c r="O19" s="337">
        <f t="shared" si="0"/>
      </c>
    </row>
    <row r="20" spans="2:15" s="27" customFormat="1" ht="13.5" customHeight="1">
      <c r="B20" s="18"/>
      <c r="C20" s="19" t="s">
        <v>1501</v>
      </c>
      <c r="D20" s="19"/>
      <c r="E20" s="19" t="s">
        <v>1501</v>
      </c>
      <c r="F20" s="10"/>
      <c r="G20" s="250">
        <f t="shared" si="1"/>
        <v>0</v>
      </c>
      <c r="H20" s="20"/>
      <c r="I20" s="20"/>
      <c r="J20" s="19" t="s">
        <v>1501</v>
      </c>
      <c r="K20" s="21"/>
      <c r="L20" s="19"/>
      <c r="M20" s="35"/>
      <c r="N20" s="333"/>
      <c r="O20" s="337">
        <f t="shared" si="0"/>
      </c>
    </row>
    <row r="21" spans="2:15" s="27" customFormat="1" ht="13.5" customHeight="1">
      <c r="B21" s="18"/>
      <c r="C21" s="19" t="s">
        <v>1501</v>
      </c>
      <c r="D21" s="19"/>
      <c r="E21" s="19" t="s">
        <v>1501</v>
      </c>
      <c r="F21" s="10"/>
      <c r="G21" s="250">
        <f t="shared" si="1"/>
        <v>0</v>
      </c>
      <c r="H21" s="20"/>
      <c r="I21" s="20"/>
      <c r="J21" s="19" t="s">
        <v>1501</v>
      </c>
      <c r="K21" s="21"/>
      <c r="L21" s="19"/>
      <c r="M21" s="35"/>
      <c r="N21" s="333"/>
      <c r="O21" s="337">
        <f t="shared" si="0"/>
      </c>
    </row>
    <row r="22" spans="2:15" s="27" customFormat="1" ht="13.5" customHeight="1">
      <c r="B22" s="18"/>
      <c r="C22" s="19" t="s">
        <v>1501</v>
      </c>
      <c r="D22" s="19"/>
      <c r="E22" s="19" t="s">
        <v>1501</v>
      </c>
      <c r="F22" s="10"/>
      <c r="G22" s="250">
        <f t="shared" si="1"/>
        <v>0</v>
      </c>
      <c r="H22" s="20"/>
      <c r="I22" s="20"/>
      <c r="J22" s="19" t="s">
        <v>1501</v>
      </c>
      <c r="K22" s="21"/>
      <c r="L22" s="19"/>
      <c r="M22" s="35"/>
      <c r="N22" s="333"/>
      <c r="O22" s="337">
        <f t="shared" si="0"/>
      </c>
    </row>
    <row r="23" spans="2:15" s="27" customFormat="1" ht="13.5" customHeight="1">
      <c r="B23" s="18"/>
      <c r="C23" s="19" t="s">
        <v>1501</v>
      </c>
      <c r="D23" s="19"/>
      <c r="E23" s="19" t="s">
        <v>1501</v>
      </c>
      <c r="F23" s="10"/>
      <c r="G23" s="250">
        <f t="shared" si="1"/>
        <v>0</v>
      </c>
      <c r="H23" s="20"/>
      <c r="I23" s="20"/>
      <c r="J23" s="19" t="s">
        <v>1501</v>
      </c>
      <c r="K23" s="21"/>
      <c r="L23" s="19"/>
      <c r="M23" s="35"/>
      <c r="N23" s="333"/>
      <c r="O23" s="337">
        <f t="shared" si="0"/>
      </c>
    </row>
    <row r="24" spans="2:15" s="27" customFormat="1" ht="13.5" customHeight="1">
      <c r="B24" s="18"/>
      <c r="C24" s="19" t="s">
        <v>1501</v>
      </c>
      <c r="D24" s="19"/>
      <c r="E24" s="19" t="s">
        <v>1501</v>
      </c>
      <c r="F24" s="10"/>
      <c r="G24" s="250">
        <f t="shared" si="1"/>
        <v>0</v>
      </c>
      <c r="H24" s="20"/>
      <c r="I24" s="20"/>
      <c r="J24" s="19" t="s">
        <v>1501</v>
      </c>
      <c r="K24" s="21"/>
      <c r="L24" s="19"/>
      <c r="M24" s="35"/>
      <c r="N24" s="333"/>
      <c r="O24" s="337">
        <f t="shared" si="0"/>
      </c>
    </row>
    <row r="25" spans="2:15" s="27" customFormat="1" ht="13.5" customHeight="1">
      <c r="B25" s="18"/>
      <c r="C25" s="19" t="s">
        <v>1501</v>
      </c>
      <c r="D25" s="19"/>
      <c r="E25" s="19" t="s">
        <v>1501</v>
      </c>
      <c r="F25" s="10"/>
      <c r="G25" s="250">
        <f t="shared" si="1"/>
        <v>0</v>
      </c>
      <c r="H25" s="20"/>
      <c r="I25" s="20"/>
      <c r="J25" s="19" t="s">
        <v>1501</v>
      </c>
      <c r="K25" s="21"/>
      <c r="L25" s="19"/>
      <c r="M25" s="35"/>
      <c r="N25" s="333"/>
      <c r="O25" s="337">
        <f t="shared" si="0"/>
      </c>
    </row>
    <row r="26" spans="2:15" s="27" customFormat="1" ht="13.5" customHeight="1">
      <c r="B26" s="18"/>
      <c r="C26" s="19" t="s">
        <v>1501</v>
      </c>
      <c r="D26" s="19"/>
      <c r="E26" s="19" t="s">
        <v>1501</v>
      </c>
      <c r="F26" s="10"/>
      <c r="G26" s="250">
        <f t="shared" si="1"/>
        <v>0</v>
      </c>
      <c r="H26" s="20"/>
      <c r="I26" s="20"/>
      <c r="J26" s="19" t="s">
        <v>1501</v>
      </c>
      <c r="K26" s="21"/>
      <c r="L26" s="19"/>
      <c r="M26" s="35"/>
      <c r="N26" s="333"/>
      <c r="O26" s="337">
        <f t="shared" si="0"/>
      </c>
    </row>
    <row r="27" spans="2:15" s="27" customFormat="1" ht="13.5" customHeight="1">
      <c r="B27" s="18"/>
      <c r="C27" s="19" t="s">
        <v>1501</v>
      </c>
      <c r="D27" s="19"/>
      <c r="E27" s="19" t="s">
        <v>1501</v>
      </c>
      <c r="F27" s="10"/>
      <c r="G27" s="250">
        <f t="shared" si="1"/>
        <v>0</v>
      </c>
      <c r="H27" s="20"/>
      <c r="I27" s="20"/>
      <c r="J27" s="19" t="s">
        <v>1501</v>
      </c>
      <c r="K27" s="21"/>
      <c r="L27" s="19"/>
      <c r="M27" s="35"/>
      <c r="N27" s="333"/>
      <c r="O27" s="337">
        <f t="shared" si="0"/>
      </c>
    </row>
    <row r="28" spans="2:15" s="27" customFormat="1" ht="13.5" customHeight="1">
      <c r="B28" s="18"/>
      <c r="C28" s="19" t="s">
        <v>1501</v>
      </c>
      <c r="D28" s="19"/>
      <c r="E28" s="19" t="s">
        <v>1501</v>
      </c>
      <c r="F28" s="10"/>
      <c r="G28" s="250">
        <f t="shared" si="1"/>
        <v>0</v>
      </c>
      <c r="H28" s="20"/>
      <c r="I28" s="20"/>
      <c r="J28" s="19" t="s">
        <v>1501</v>
      </c>
      <c r="K28" s="21"/>
      <c r="L28" s="19"/>
      <c r="M28" s="35"/>
      <c r="N28" s="333"/>
      <c r="O28" s="337">
        <f t="shared" si="0"/>
      </c>
    </row>
    <row r="29" spans="2:15" s="27" customFormat="1" ht="13.5" customHeight="1">
      <c r="B29" s="18"/>
      <c r="C29" s="19" t="s">
        <v>1501</v>
      </c>
      <c r="D29" s="19"/>
      <c r="E29" s="19" t="s">
        <v>1501</v>
      </c>
      <c r="F29" s="10"/>
      <c r="G29" s="250">
        <f t="shared" si="1"/>
        <v>0</v>
      </c>
      <c r="H29" s="20"/>
      <c r="I29" s="20"/>
      <c r="J29" s="19" t="s">
        <v>1501</v>
      </c>
      <c r="K29" s="21"/>
      <c r="L29" s="19"/>
      <c r="M29" s="35"/>
      <c r="N29" s="333"/>
      <c r="O29" s="337">
        <f t="shared" si="0"/>
      </c>
    </row>
    <row r="30" spans="2:15" s="27" customFormat="1" ht="13.5" customHeight="1">
      <c r="B30" s="18"/>
      <c r="C30" s="19" t="s">
        <v>1501</v>
      </c>
      <c r="D30" s="19"/>
      <c r="E30" s="19" t="s">
        <v>1501</v>
      </c>
      <c r="F30" s="10"/>
      <c r="G30" s="250">
        <f t="shared" si="1"/>
        <v>0</v>
      </c>
      <c r="H30" s="20"/>
      <c r="I30" s="20"/>
      <c r="J30" s="19" t="s">
        <v>1501</v>
      </c>
      <c r="K30" s="21"/>
      <c r="L30" s="19"/>
      <c r="M30" s="35"/>
      <c r="N30" s="333"/>
      <c r="O30" s="337">
        <f t="shared" si="0"/>
      </c>
    </row>
    <row r="31" spans="2:15" s="27" customFormat="1" ht="13.5" customHeight="1">
      <c r="B31" s="18"/>
      <c r="C31" s="19" t="s">
        <v>1501</v>
      </c>
      <c r="D31" s="19"/>
      <c r="E31" s="19" t="s">
        <v>1501</v>
      </c>
      <c r="F31" s="10"/>
      <c r="G31" s="250">
        <f t="shared" si="1"/>
        <v>0</v>
      </c>
      <c r="H31" s="20"/>
      <c r="I31" s="20"/>
      <c r="J31" s="19" t="s">
        <v>1501</v>
      </c>
      <c r="K31" s="21"/>
      <c r="L31" s="19"/>
      <c r="M31" s="35"/>
      <c r="N31" s="333"/>
      <c r="O31" s="337">
        <f t="shared" si="0"/>
      </c>
    </row>
    <row r="32" spans="2:15" s="27" customFormat="1" ht="13.5" customHeight="1" thickBot="1">
      <c r="B32" s="22"/>
      <c r="C32" s="23" t="s">
        <v>1501</v>
      </c>
      <c r="D32" s="23"/>
      <c r="E32" s="23" t="s">
        <v>1501</v>
      </c>
      <c r="F32" s="11"/>
      <c r="G32" s="251">
        <f t="shared" si="1"/>
        <v>0</v>
      </c>
      <c r="H32" s="37"/>
      <c r="I32" s="37"/>
      <c r="J32" s="23" t="s">
        <v>1501</v>
      </c>
      <c r="K32" s="24"/>
      <c r="L32" s="23"/>
      <c r="M32" s="36"/>
      <c r="N32" s="334"/>
      <c r="O32" s="338">
        <f t="shared" si="0"/>
      </c>
    </row>
    <row r="33" s="27" customFormat="1" ht="13.5" customHeight="1" thickBot="1">
      <c r="B33" s="252" t="s">
        <v>1719</v>
      </c>
    </row>
    <row r="34" spans="3:14" ht="13.5" customHeight="1" thickBot="1">
      <c r="C34" s="32"/>
      <c r="D34" s="32"/>
      <c r="E34" s="129" t="s">
        <v>1718</v>
      </c>
      <c r="F34" s="130">
        <f>SUM(F13:F33)</f>
        <v>0</v>
      </c>
      <c r="G34" s="32"/>
      <c r="H34" s="32"/>
      <c r="I34" s="32"/>
      <c r="J34" s="32"/>
      <c r="K34" s="32"/>
      <c r="L34" s="32"/>
      <c r="M34" s="32"/>
      <c r="N34" s="32"/>
    </row>
    <row r="35" s="30" customFormat="1" ht="13.5" customHeight="1">
      <c r="F35" s="31" t="e">
        <f>IF(AND(F34&lt;&gt;0,#REF!+#REF!+#REF!&lt;&gt;0),IF(ABS((SUM(#REF!,#REF!,#REF!)-F34)/(SUM(#REF!,#REF!,#REF!)))&gt;0.1,doesnotincludeallnondepositfundingliabilities,""),"")</f>
        <v>#REF!</v>
      </c>
    </row>
    <row r="36" ht="13.5" customHeight="1">
      <c r="G36" s="131"/>
    </row>
  </sheetData>
  <sheetProtection insertRows="0"/>
  <mergeCells count="16">
    <mergeCell ref="C3:J3"/>
    <mergeCell ref="B10:B12"/>
    <mergeCell ref="C11:C12"/>
    <mergeCell ref="D11:D12"/>
    <mergeCell ref="E11:E12"/>
    <mergeCell ref="F11:F12"/>
    <mergeCell ref="B7:I7"/>
    <mergeCell ref="B8:I8"/>
    <mergeCell ref="C10:F10"/>
    <mergeCell ref="G10:I10"/>
    <mergeCell ref="G11:G12"/>
    <mergeCell ref="H11:H12"/>
    <mergeCell ref="I11:I12"/>
    <mergeCell ref="J11:J12"/>
    <mergeCell ref="J10:N10"/>
    <mergeCell ref="L11:N11"/>
  </mergeCells>
  <dataValidations count="4">
    <dataValidation type="list" allowBlank="1" showInputMessage="1" showErrorMessage="1" sqref="E32">
      <formula1>currencyiso</formula1>
    </dataValidation>
    <dataValidation type="list" allowBlank="1" showInputMessage="1" showErrorMessage="1" sqref="J13:J32">
      <formula1>IRType</formula1>
    </dataValidation>
    <dataValidation type="list" allowBlank="1" showInputMessage="1" showErrorMessage="1" sqref="C13:C32">
      <formula1>DebtType</formula1>
    </dataValidation>
    <dataValidation type="list" allowBlank="1" showInputMessage="1" showErrorMessage="1" sqref="E13:E31">
      <formula1>currencyiso</formula1>
    </dataValidation>
  </dataValidations>
  <hyperlinks>
    <hyperlink ref="B10" location="Lenderfullname" display="Lender (Full name)"/>
    <hyperlink ref="C11" location="Fundingliabilitytype" display="Funding Liability Type"/>
    <hyperlink ref="E11" location="Currencyoriginal" display="Currency (original)"/>
    <hyperlink ref="G11" location="Termmonths" display="Term (months) (should equal end - start date)"/>
    <hyperlink ref="J11" location="Interestratetype" display="Interest Rate Type"/>
    <hyperlink ref="L12" location="Referencerate" display="If floating, reference rate (e.g. 3mo LIBOR)"/>
    <hyperlink ref="M12" location="Spread" display="if floating, spread over reference rate (e.g. +1.2%)"/>
    <hyperlink ref="K11" location="Fixedinterestrate" display="Fixed rate"/>
    <hyperlink ref="L11" location="Floatinginterestrate" display="Floating rate"/>
    <hyperlink ref="B10:B12" location="Lenderfullname" display="Lender (Full name)"/>
    <hyperlink ref="C11:C12" location="Fundingliabilitytype" display="Funding Liability Type"/>
    <hyperlink ref="E11:E12" location="Currencyoriginal" display="Currency (original)"/>
    <hyperlink ref="G11:G12" location="Termmonths" display="Term (months)"/>
    <hyperlink ref="J11:J12" location="Interestratetype" display="Interest Rate Type"/>
    <hyperlink ref="L11:N11" location="Floatinginterestrate" display="Floating rate"/>
    <hyperlink ref="H11:H12" location="Startdate" display="Start date (mm/dd/yyyy)"/>
    <hyperlink ref="I11:I12" location="Enddate" display="End date (mm/dd/yyyy)"/>
    <hyperlink ref="N1" location="'General info'!B24" display="Back to Index"/>
    <hyperlink ref="C3" r:id="rId1" display="http://www.mixmarket.org/profiles-reports/funding-structure-report"/>
  </hyperlinks>
  <printOptions/>
  <pageMargins left="0.7" right="0.7" top="0.75" bottom="0.75" header="0.3" footer="0.3"/>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sheetPr codeName="Sheet7"/>
  <dimension ref="B7:J21"/>
  <sheetViews>
    <sheetView showGridLines="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B10" sqref="B10:B11"/>
    </sheetView>
  </sheetViews>
  <sheetFormatPr defaultColWidth="9.140625" defaultRowHeight="15"/>
  <cols>
    <col min="1" max="1" width="2.00390625" style="29" customWidth="1"/>
    <col min="2" max="2" width="61.421875" style="29" customWidth="1"/>
    <col min="3" max="3" width="14.421875" style="29" customWidth="1"/>
    <col min="4" max="10" width="13.140625" style="29" customWidth="1"/>
    <col min="11" max="16384" width="9.140625" style="29" customWidth="1"/>
  </cols>
  <sheetData>
    <row r="7" ht="12.75">
      <c r="B7" s="317" t="s">
        <v>2317</v>
      </c>
    </row>
    <row r="8" ht="12.75">
      <c r="B8" s="318"/>
    </row>
    <row r="9" ht="13.5" thickBot="1">
      <c r="B9" s="317" t="s">
        <v>2318</v>
      </c>
    </row>
    <row r="10" spans="2:10" ht="20.25" customHeight="1">
      <c r="B10" s="600" t="s">
        <v>2345</v>
      </c>
      <c r="C10" s="161" t="str">
        <f>IF(OR(ISBLANK(MFIunits),ISBLANK(MFIenddate),ISBLANK(MFIcurrency)),"",CONCATENATE("B ",MFIcurrency,IF(MFIunits="1 or Units","",CONCATENATE(" ",VLOOKUP(MFIunits,unitsarray,2,FALSE)))," от ",DAY(MFIbegdate),"/",MONTH(MFIbegdate),"/",YEAR(MFIbegdate)," пo ",DAY(MFIenddate),"/",MONTH(MFIenddate),"/",YEAR(MFIenddate)))</f>
        <v>B RUB '000 от 2/1/2011 пo 1/1/2012</v>
      </c>
      <c r="D10" s="162"/>
      <c r="E10" s="162"/>
      <c r="F10" s="162"/>
      <c r="G10" s="162"/>
      <c r="H10" s="162"/>
      <c r="I10" s="162"/>
      <c r="J10" s="163"/>
    </row>
    <row r="11" spans="2:10" s="30" customFormat="1" ht="42" customHeight="1" thickBot="1">
      <c r="B11" s="601"/>
      <c r="C11" s="164" t="s">
        <v>1970</v>
      </c>
      <c r="D11" s="164" t="s">
        <v>2018</v>
      </c>
      <c r="E11" s="164" t="s">
        <v>2316</v>
      </c>
      <c r="F11" s="164" t="s">
        <v>2016</v>
      </c>
      <c r="G11" s="164" t="s">
        <v>2006</v>
      </c>
      <c r="H11" s="164" t="s">
        <v>2028</v>
      </c>
      <c r="I11" s="164" t="s">
        <v>1996</v>
      </c>
      <c r="J11" s="165" t="s">
        <v>1925</v>
      </c>
    </row>
    <row r="12" spans="2:10" ht="12.75">
      <c r="B12" s="314" t="s">
        <v>2309</v>
      </c>
      <c r="C12" s="12"/>
      <c r="D12" s="12"/>
      <c r="E12" s="12"/>
      <c r="F12" s="12"/>
      <c r="G12" s="12"/>
      <c r="H12" s="12"/>
      <c r="I12" s="12"/>
      <c r="J12" s="5"/>
    </row>
    <row r="13" spans="2:10" ht="12.75">
      <c r="B13" s="314" t="s">
        <v>1970</v>
      </c>
      <c r="C13" s="13"/>
      <c r="D13" s="13"/>
      <c r="E13" s="13"/>
      <c r="F13" s="13"/>
      <c r="G13" s="13"/>
      <c r="H13" s="166"/>
      <c r="I13" s="13"/>
      <c r="J13" s="6"/>
    </row>
    <row r="14" spans="2:10" ht="16.5" customHeight="1">
      <c r="B14" s="315" t="s">
        <v>2310</v>
      </c>
      <c r="C14" s="13"/>
      <c r="D14" s="13"/>
      <c r="E14" s="13"/>
      <c r="F14" s="13"/>
      <c r="G14" s="13"/>
      <c r="H14" s="13"/>
      <c r="I14" s="13"/>
      <c r="J14" s="6"/>
    </row>
    <row r="15" spans="2:10" ht="12.75">
      <c r="B15" s="314" t="s">
        <v>2311</v>
      </c>
      <c r="C15" s="166"/>
      <c r="D15" s="166"/>
      <c r="E15" s="13"/>
      <c r="F15" s="13"/>
      <c r="G15" s="13"/>
      <c r="H15" s="166"/>
      <c r="I15" s="13"/>
      <c r="J15" s="6"/>
    </row>
    <row r="16" spans="2:10" ht="12.75">
      <c r="B16" s="315" t="s">
        <v>2312</v>
      </c>
      <c r="C16" s="13"/>
      <c r="D16" s="13"/>
      <c r="E16" s="13"/>
      <c r="F16" s="13"/>
      <c r="G16" s="13"/>
      <c r="H16" s="13"/>
      <c r="I16" s="13"/>
      <c r="J16" s="6"/>
    </row>
    <row r="17" spans="2:10" ht="12.75">
      <c r="B17" s="314" t="s">
        <v>2313</v>
      </c>
      <c r="C17" s="166"/>
      <c r="D17" s="13"/>
      <c r="E17" s="13"/>
      <c r="F17" s="13"/>
      <c r="G17" s="13"/>
      <c r="H17" s="13"/>
      <c r="I17" s="13"/>
      <c r="J17" s="6"/>
    </row>
    <row r="18" spans="2:10" ht="12.75">
      <c r="B18" s="314" t="s">
        <v>2314</v>
      </c>
      <c r="C18" s="13"/>
      <c r="D18" s="13"/>
      <c r="E18" s="13"/>
      <c r="F18" s="13"/>
      <c r="G18" s="13"/>
      <c r="H18" s="13"/>
      <c r="I18" s="13"/>
      <c r="J18" s="6"/>
    </row>
    <row r="19" spans="2:10" ht="13.5" thickBot="1">
      <c r="B19" s="316" t="s">
        <v>2315</v>
      </c>
      <c r="C19" s="8"/>
      <c r="D19" s="8"/>
      <c r="E19" s="8"/>
      <c r="F19" s="8"/>
      <c r="G19" s="8"/>
      <c r="H19" s="8"/>
      <c r="I19" s="8"/>
      <c r="J19" s="7"/>
    </row>
    <row r="20" spans="3:10" ht="12.75">
      <c r="C20" s="131" t="e">
        <f>IF(AND(C19&lt;&gt;0,#REF!&lt;&gt;0),IF(C19&lt;&gt;#REF!,checkbalance,""),"")</f>
        <v>#REF!</v>
      </c>
      <c r="D20" s="131" t="e">
        <f>IF(AND(D19&lt;&gt;0,#REF!&lt;&gt;0),IF(D19&lt;&gt;#REF!,checkbalance,""),"")</f>
        <v>#REF!</v>
      </c>
      <c r="E20" s="131" t="e">
        <f>IF(AND(E19&lt;&gt;0,#REF!&lt;&gt;0),IF(E19&lt;&gt;#REF!,checkbalance,""),"")</f>
        <v>#REF!</v>
      </c>
      <c r="F20" s="131" t="e">
        <f>IF(AND(F19&lt;&gt;0,#REF!&lt;&gt;0),IF(F19&lt;&gt;#REF!,checkbalance,""),"")</f>
        <v>#REF!</v>
      </c>
      <c r="G20" s="131" t="e">
        <f>IF(AND(G19&lt;&gt;0,#REF!&lt;&gt;0),IF(G19&lt;&gt;#REF!,checkbalance,""),"")</f>
        <v>#REF!</v>
      </c>
      <c r="H20" s="131" t="e">
        <f>IF(AND(H19&lt;&gt;0,#REF!&lt;&gt;0),IF(H19&lt;&gt;#REF!,checkbalance,""),"")</f>
        <v>#REF!</v>
      </c>
      <c r="I20" s="131" t="e">
        <f>IF(AND(I19&lt;&gt;0,#REF!&lt;&gt;0),IF(I19&lt;&gt;#REF!,checkbalance,""),"")</f>
        <v>#REF!</v>
      </c>
      <c r="J20" s="131" t="e">
        <f>IF(AND(J19&lt;&gt;0,#REF!&lt;&gt;0),IF(J19&lt;&gt;#REF!,checkbalance,""),"")</f>
        <v>#REF!</v>
      </c>
    </row>
    <row r="21" spans="2:10" ht="12.75">
      <c r="B21" s="29" t="s">
        <v>2319</v>
      </c>
      <c r="C21" s="29">
        <f>C12+SUM(C13:C18)-C19</f>
        <v>0</v>
      </c>
      <c r="D21" s="29">
        <f aca="true" t="shared" si="0" ref="D21:J21">D12+SUM(D13:D18)-D19</f>
        <v>0</v>
      </c>
      <c r="E21" s="29">
        <f>E12+SUM(E13:E18)-E19</f>
        <v>0</v>
      </c>
      <c r="F21" s="29">
        <f>F12+SUM(F13:F18)-F19</f>
        <v>0</v>
      </c>
      <c r="G21" s="29">
        <f>G12+SUM(G13:G18)-G19</f>
        <v>0</v>
      </c>
      <c r="H21" s="29">
        <f t="shared" si="0"/>
        <v>0</v>
      </c>
      <c r="I21" s="29">
        <f t="shared" si="0"/>
        <v>0</v>
      </c>
      <c r="J21" s="29">
        <f t="shared" si="0"/>
        <v>0</v>
      </c>
    </row>
  </sheetData>
  <sheetProtection/>
  <mergeCells count="1">
    <mergeCell ref="B10:B11"/>
  </mergeCells>
  <hyperlinks>
    <hyperlink ref="C11" location="Issuedcapital" display="Issued capital"/>
    <hyperlink ref="D11" location="Sharepremium" display="Share premium"/>
    <hyperlink ref="E11" location="Donatedequity" display="Donated equity"/>
    <hyperlink ref="F11" location="Retainedearnings" display="Retained Earnings"/>
    <hyperlink ref="G11" location="Otherreserves" display="Other reserves"/>
    <hyperlink ref="H11" location="Treasuryshares" display="Treasury shares"/>
    <hyperlink ref="I11" location="Otherequityinterest" display="Other equity interest"/>
    <hyperlink ref="J11" location="Equity" display="Total equity"/>
  </hyperlink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5"/>
  <dimension ref="B1:I72"/>
  <sheetViews>
    <sheetView showGridLines="0" zoomScalePageLayoutView="0" workbookViewId="0" topLeftCell="A1">
      <selection activeCell="B7" sqref="B7"/>
    </sheetView>
  </sheetViews>
  <sheetFormatPr defaultColWidth="9.140625" defaultRowHeight="13.5" customHeight="1"/>
  <cols>
    <col min="1" max="1" width="2.7109375" style="29" customWidth="1"/>
    <col min="2" max="2" width="60.7109375" style="29" customWidth="1"/>
    <col min="3" max="4" width="18.7109375" style="29" customWidth="1"/>
    <col min="5" max="5" width="11.421875" style="29" customWidth="1"/>
    <col min="6" max="7" width="9.140625" style="29" customWidth="1"/>
    <col min="8" max="8" width="16.57421875" style="29" bestFit="1" customWidth="1"/>
    <col min="9" max="9" width="12.28125" style="29" bestFit="1" customWidth="1"/>
    <col min="10" max="16384" width="9.140625" style="29" customWidth="1"/>
  </cols>
  <sheetData>
    <row r="1" ht="13.5" customHeight="1">
      <c r="B1" s="62"/>
    </row>
    <row r="2" ht="13.5" customHeight="1">
      <c r="B2" s="62"/>
    </row>
    <row r="3" ht="13.5" customHeight="1">
      <c r="B3" s="62"/>
    </row>
    <row r="4" ht="13.5" customHeight="1" thickBot="1"/>
    <row r="5" spans="2:4" ht="13.5" customHeight="1">
      <c r="B5" s="127"/>
      <c r="C5" s="127"/>
      <c r="D5" s="127"/>
    </row>
    <row r="6" spans="2:4" s="341" customFormat="1" ht="13.5" customHeight="1">
      <c r="B6" s="339" t="s">
        <v>2378</v>
      </c>
      <c r="C6" s="340"/>
      <c r="D6" s="340"/>
    </row>
    <row r="7" ht="13.5" customHeight="1">
      <c r="B7" s="317" t="s">
        <v>2403</v>
      </c>
    </row>
    <row r="9" ht="13.5" customHeight="1" thickBot="1">
      <c r="B9" s="317" t="s">
        <v>2379</v>
      </c>
    </row>
    <row r="10" spans="2:4" s="30" customFormat="1" ht="41.25" customHeight="1" thickBot="1">
      <c r="B10" s="342" t="s">
        <v>2380</v>
      </c>
      <c r="C10" s="51" t="str">
        <f>IF(OR(ISBLANK(MFIunits),ISBLANK(MFIenddate),ISBLANK(MFIcurrency)),"",CONCATENATE("B ",MFIcurrency,IF(MFIunits="1 (Units)","",CONCATENATE(" ",VLOOKUP(MFIunits,unitsarray,2,FALSE)))," по состоянию на ",DAY(MFIenddate),"/",MONTH(MFIenddate),"/",YEAR(MFIenddate)))</f>
        <v>B RUB '000 по состоянию на 1/1/2012</v>
      </c>
      <c r="D10" s="52" t="str">
        <f>IF(OR(ISBLANK(MFIunits),ISBLANK(MFIenddate),ISBLANK(MFIcurrency)),"",CONCATENATE("B ",MFIcurrency,IF(MFIunits="1 (Units)","",CONCATENATE(" ",VLOOKUP(MFIunits,unitsarray,2,FALSE)))," по состоянию на ",DAY(MFIenddate),"/",MONTH(MFIenddate),"/",YEAR(MFIenddate)-1))</f>
        <v>B RUB '000 по состоянию на 1/1/2011</v>
      </c>
    </row>
    <row r="11" spans="2:4" ht="13.5" customHeight="1">
      <c r="B11" s="343" t="s">
        <v>1910</v>
      </c>
      <c r="C11" s="344">
        <f>SUM(C12:C19)</f>
        <v>0</v>
      </c>
      <c r="D11" s="345">
        <f>SUM(D12:D19)</f>
        <v>0</v>
      </c>
    </row>
    <row r="12" spans="2:4" ht="13.5" customHeight="1">
      <c r="B12" s="346" t="s">
        <v>1911</v>
      </c>
      <c r="C12" s="347"/>
      <c r="D12" s="6"/>
    </row>
    <row r="13" spans="2:4" ht="13.5" customHeight="1">
      <c r="B13" s="346" t="s">
        <v>1903</v>
      </c>
      <c r="C13" s="347"/>
      <c r="D13" s="6"/>
    </row>
    <row r="14" spans="2:4" ht="13.5" customHeight="1">
      <c r="B14" s="346" t="s">
        <v>1906</v>
      </c>
      <c r="C14" s="347"/>
      <c r="D14" s="6"/>
    </row>
    <row r="15" spans="2:4" ht="13.5" customHeight="1">
      <c r="B15" s="346" t="s">
        <v>2020</v>
      </c>
      <c r="C15" s="347"/>
      <c r="D15" s="6"/>
    </row>
    <row r="16" spans="2:5" ht="13.5" customHeight="1">
      <c r="B16" s="346" t="s">
        <v>1905</v>
      </c>
      <c r="C16" s="347"/>
      <c r="D16" s="6"/>
      <c r="E16" s="29" t="s">
        <v>2381</v>
      </c>
    </row>
    <row r="17" spans="2:4" ht="13.5" customHeight="1">
      <c r="B17" s="346" t="s">
        <v>2019</v>
      </c>
      <c r="C17" s="347"/>
      <c r="D17" s="6"/>
    </row>
    <row r="18" spans="2:4" ht="13.5" customHeight="1">
      <c r="B18" s="346" t="s">
        <v>1995</v>
      </c>
      <c r="C18" s="347"/>
      <c r="D18" s="6"/>
    </row>
    <row r="19" spans="2:4" ht="13.5" customHeight="1">
      <c r="B19" s="346" t="s">
        <v>1909</v>
      </c>
      <c r="C19" s="347"/>
      <c r="D19" s="6"/>
    </row>
    <row r="20" spans="2:4" ht="13.5" customHeight="1">
      <c r="B20" s="348" t="s">
        <v>2025</v>
      </c>
      <c r="C20" s="349">
        <f>SUM(C21:C24)</f>
        <v>0</v>
      </c>
      <c r="D20" s="350">
        <f>SUM(D21:D24)</f>
        <v>0</v>
      </c>
    </row>
    <row r="21" spans="2:4" ht="13.5" customHeight="1">
      <c r="B21" s="346" t="s">
        <v>1968</v>
      </c>
      <c r="C21" s="347"/>
      <c r="D21" s="6"/>
    </row>
    <row r="22" spans="2:4" ht="13.5" customHeight="1">
      <c r="B22" s="346" t="s">
        <v>2382</v>
      </c>
      <c r="C22" s="347"/>
      <c r="D22" s="6"/>
    </row>
    <row r="23" spans="2:4" ht="13.5" customHeight="1">
      <c r="B23" s="346" t="s">
        <v>2011</v>
      </c>
      <c r="C23" s="347"/>
      <c r="D23" s="6"/>
    </row>
    <row r="24" spans="2:4" ht="13.5" customHeight="1">
      <c r="B24" s="346" t="s">
        <v>1993</v>
      </c>
      <c r="C24" s="347"/>
      <c r="D24" s="6"/>
    </row>
    <row r="25" spans="2:5" ht="13.5" customHeight="1">
      <c r="B25" s="351" t="s">
        <v>2383</v>
      </c>
      <c r="C25" s="347"/>
      <c r="D25" s="6"/>
      <c r="E25" s="29" t="s">
        <v>2381</v>
      </c>
    </row>
    <row r="26" spans="2:4" ht="13.5" customHeight="1">
      <c r="B26" s="351" t="s">
        <v>1935</v>
      </c>
      <c r="C26" s="347"/>
      <c r="D26" s="6"/>
    </row>
    <row r="27" spans="2:4" ht="13.5" customHeight="1">
      <c r="B27" s="351" t="s">
        <v>1947</v>
      </c>
      <c r="C27" s="347"/>
      <c r="D27" s="6"/>
    </row>
    <row r="28" spans="2:4" ht="13.5" customHeight="1">
      <c r="B28" s="351" t="s">
        <v>1972</v>
      </c>
      <c r="C28" s="349">
        <f>C29-C30-C31</f>
        <v>0</v>
      </c>
      <c r="D28" s="350">
        <f>D29-D30-D31</f>
        <v>0</v>
      </c>
    </row>
    <row r="29" spans="2:4" ht="13.5" customHeight="1">
      <c r="B29" s="346" t="s">
        <v>1416</v>
      </c>
      <c r="C29" s="347"/>
      <c r="D29" s="6"/>
    </row>
    <row r="30" spans="2:4" ht="13.5" customHeight="1">
      <c r="B30" s="346" t="s">
        <v>2384</v>
      </c>
      <c r="C30" s="347"/>
      <c r="D30" s="6"/>
    </row>
    <row r="31" spans="2:4" ht="13.5" customHeight="1">
      <c r="B31" s="346" t="s">
        <v>2029</v>
      </c>
      <c r="C31" s="347"/>
      <c r="D31" s="6"/>
    </row>
    <row r="32" spans="2:5" ht="13.5" customHeight="1">
      <c r="B32" s="351" t="s">
        <v>1933</v>
      </c>
      <c r="C32" s="347"/>
      <c r="D32" s="6"/>
      <c r="E32" s="29" t="s">
        <v>2381</v>
      </c>
    </row>
    <row r="33" spans="2:4" ht="13.5" customHeight="1">
      <c r="B33" s="348" t="s">
        <v>1913</v>
      </c>
      <c r="C33" s="347"/>
      <c r="D33" s="6"/>
    </row>
    <row r="34" spans="2:4" ht="13.5" customHeight="1">
      <c r="B34" s="348" t="s">
        <v>1918</v>
      </c>
      <c r="C34" s="347"/>
      <c r="D34" s="6"/>
    </row>
    <row r="35" spans="2:4" ht="13.5" customHeight="1">
      <c r="B35" s="348" t="s">
        <v>1969</v>
      </c>
      <c r="C35" s="347"/>
      <c r="D35" s="6"/>
    </row>
    <row r="36" spans="2:4" ht="13.5" customHeight="1">
      <c r="B36" s="348" t="s">
        <v>2003</v>
      </c>
      <c r="C36" s="352"/>
      <c r="D36" s="6"/>
    </row>
    <row r="37" spans="2:5" ht="13.5" customHeight="1">
      <c r="B37" s="348" t="s">
        <v>1981</v>
      </c>
      <c r="C37" s="352"/>
      <c r="D37" s="6"/>
      <c r="E37" s="29" t="s">
        <v>2381</v>
      </c>
    </row>
    <row r="38" spans="2:4" ht="13.5" customHeight="1">
      <c r="B38" s="348" t="s">
        <v>2385</v>
      </c>
      <c r="C38" s="347"/>
      <c r="D38" s="6"/>
    </row>
    <row r="39" spans="2:4" ht="13.5" customHeight="1">
      <c r="B39" s="348" t="s">
        <v>1490</v>
      </c>
      <c r="C39" s="347"/>
      <c r="D39" s="6"/>
    </row>
    <row r="40" spans="2:9" s="30" customFormat="1" ht="13.5" customHeight="1" thickBot="1">
      <c r="B40" s="353" t="s">
        <v>1902</v>
      </c>
      <c r="C40" s="354">
        <f>SUM(C11,C20,C25:C28,C32:C39)</f>
        <v>0</v>
      </c>
      <c r="D40" s="355">
        <f>SUM(D11,D20,D25:D28,D32:D39)</f>
        <v>0</v>
      </c>
      <c r="E40" s="31">
        <f>IF(SUM(C11:C39)&lt;&gt;0,IF(SUM(C11,C20,C25,C26,C27,C28,C32,C33,C34,C35,C36,C37,C38,C39)&lt;&gt;C40,accountdoesnotequalsumofcomponents,""),"")</f>
      </c>
      <c r="F40" s="31">
        <f>IF(SUM(D11:D39)&lt;&gt;0,IF(SUM(D11,D20,D25,D26,D27,D28,D32,D33,D34,D35,D36,D37,D38,D39)&lt;&gt;D40,accountdoesnotequalsumofcomponents,""),"")</f>
      </c>
      <c r="H40" s="356"/>
      <c r="I40" s="357"/>
    </row>
    <row r="41" spans="2:6" ht="13.5" customHeight="1" thickBot="1">
      <c r="B41" s="358"/>
      <c r="C41" s="160"/>
      <c r="D41" s="160"/>
      <c r="F41" s="359"/>
    </row>
    <row r="42" spans="2:4" ht="13.5" customHeight="1">
      <c r="B42" s="360" t="s">
        <v>1457</v>
      </c>
      <c r="C42" s="361"/>
      <c r="D42" s="362"/>
    </row>
    <row r="43" spans="2:6" ht="13.5" customHeight="1">
      <c r="B43" s="351" t="s">
        <v>1908</v>
      </c>
      <c r="C43" s="347"/>
      <c r="D43" s="6"/>
      <c r="F43" s="363"/>
    </row>
    <row r="44" spans="2:4" ht="13.5" customHeight="1">
      <c r="B44" s="351" t="s">
        <v>1499</v>
      </c>
      <c r="C44" s="347"/>
      <c r="D44" s="6"/>
    </row>
    <row r="45" spans="2:4" ht="13.5" customHeight="1">
      <c r="B45" s="351" t="s">
        <v>2007</v>
      </c>
      <c r="C45" s="347"/>
      <c r="D45" s="6"/>
    </row>
    <row r="46" spans="2:4" ht="13.5" customHeight="1">
      <c r="B46" s="348" t="s">
        <v>2024</v>
      </c>
      <c r="C46" s="349">
        <f>SUM(C47:C51)</f>
        <v>0</v>
      </c>
      <c r="D46" s="350">
        <f>SUM(D47:D51)</f>
        <v>0</v>
      </c>
    </row>
    <row r="47" spans="2:4" ht="13.5" customHeight="1">
      <c r="B47" s="346" t="s">
        <v>1966</v>
      </c>
      <c r="C47" s="347"/>
      <c r="D47" s="6"/>
    </row>
    <row r="48" spans="2:4" ht="13.5" customHeight="1">
      <c r="B48" s="346" t="s">
        <v>1897</v>
      </c>
      <c r="C48" s="347"/>
      <c r="D48" s="6"/>
    </row>
    <row r="49" spans="2:4" ht="13.5" customHeight="1">
      <c r="B49" s="346" t="s">
        <v>1921</v>
      </c>
      <c r="C49" s="347"/>
      <c r="D49" s="6"/>
    </row>
    <row r="50" spans="2:4" ht="13.5" customHeight="1">
      <c r="B50" s="346" t="s">
        <v>1898</v>
      </c>
      <c r="C50" s="347"/>
      <c r="D50" s="6"/>
    </row>
    <row r="51" spans="2:4" ht="13.5" customHeight="1">
      <c r="B51" s="346" t="s">
        <v>2008</v>
      </c>
      <c r="C51" s="347"/>
      <c r="D51" s="6"/>
    </row>
    <row r="52" spans="2:4" ht="13.5" customHeight="1">
      <c r="B52" s="364" t="s">
        <v>2386</v>
      </c>
      <c r="C52" s="347"/>
      <c r="D52" s="6"/>
    </row>
    <row r="53" spans="2:5" ht="13.5" customHeight="1">
      <c r="B53" s="348" t="s">
        <v>2005</v>
      </c>
      <c r="C53" s="347"/>
      <c r="D53" s="6"/>
      <c r="E53" s="29" t="s">
        <v>2381</v>
      </c>
    </row>
    <row r="54" spans="2:4" ht="13.5" customHeight="1">
      <c r="B54" s="348" t="s">
        <v>1917</v>
      </c>
      <c r="C54" s="347"/>
      <c r="D54" s="6"/>
    </row>
    <row r="55" spans="2:4" ht="13.5" customHeight="1">
      <c r="B55" s="348" t="s">
        <v>1914</v>
      </c>
      <c r="C55" s="347"/>
      <c r="D55" s="6"/>
    </row>
    <row r="56" spans="2:4" ht="13.5" customHeight="1">
      <c r="B56" s="348" t="s">
        <v>1919</v>
      </c>
      <c r="C56" s="352"/>
      <c r="D56" s="6"/>
    </row>
    <row r="57" spans="2:4" ht="13.5" customHeight="1">
      <c r="B57" s="348" t="s">
        <v>2004</v>
      </c>
      <c r="C57" s="352"/>
      <c r="D57" s="6"/>
    </row>
    <row r="58" spans="2:6" s="30" customFormat="1" ht="13.5" customHeight="1" thickBot="1">
      <c r="B58" s="353" t="s">
        <v>1971</v>
      </c>
      <c r="C58" s="354">
        <f>SUM(C42:C46,C52:C57)</f>
        <v>0</v>
      </c>
      <c r="D58" s="355">
        <f>SUM(D42:D46,D52:D57)</f>
        <v>0</v>
      </c>
      <c r="E58" s="31">
        <f>IF(SUM(C42:C57)&lt;&gt;0,IF(SUM(C42:C46,C52:C57)&lt;&gt;C58,accountdoesnotequalsumofcomponents,""),"")</f>
      </c>
      <c r="F58" s="31">
        <f>IF(SUM(D42:D57)&lt;&gt;0,IF(SUM(D42:D46,D52:D57)&lt;&gt;D58,accountdoesnotequalsumofcomponents,""),"")</f>
      </c>
    </row>
    <row r="59" spans="2:4" ht="13.5" customHeight="1" thickBot="1">
      <c r="B59" s="358"/>
      <c r="C59" s="160"/>
      <c r="D59" s="160"/>
    </row>
    <row r="60" spans="2:4" ht="13.5" customHeight="1">
      <c r="B60" s="365" t="s">
        <v>1970</v>
      </c>
      <c r="C60" s="361"/>
      <c r="D60" s="362"/>
    </row>
    <row r="61" spans="2:4" ht="13.5" customHeight="1">
      <c r="B61" s="366" t="s">
        <v>2018</v>
      </c>
      <c r="C61" s="347"/>
      <c r="D61" s="6"/>
    </row>
    <row r="62" spans="2:4" ht="13.5" customHeight="1">
      <c r="B62" s="366" t="s">
        <v>2316</v>
      </c>
      <c r="C62" s="347"/>
      <c r="D62" s="6"/>
    </row>
    <row r="63" spans="2:4" ht="13.5" customHeight="1">
      <c r="B63" s="366" t="s">
        <v>2016</v>
      </c>
      <c r="C63" s="347"/>
      <c r="D63" s="6"/>
    </row>
    <row r="64" spans="2:4" ht="13.5" customHeight="1">
      <c r="B64" s="366" t="s">
        <v>2006</v>
      </c>
      <c r="C64" s="347"/>
      <c r="D64" s="6"/>
    </row>
    <row r="65" spans="2:5" ht="13.5" customHeight="1">
      <c r="B65" s="366" t="s">
        <v>2028</v>
      </c>
      <c r="C65" s="347"/>
      <c r="D65" s="6"/>
      <c r="E65" s="29" t="s">
        <v>2381</v>
      </c>
    </row>
    <row r="66" spans="2:4" ht="13.5" customHeight="1">
      <c r="B66" s="366" t="s">
        <v>1996</v>
      </c>
      <c r="C66" s="347"/>
      <c r="D66" s="6"/>
    </row>
    <row r="67" spans="2:6" ht="13.5" customHeight="1" thickBot="1">
      <c r="B67" s="367" t="s">
        <v>1925</v>
      </c>
      <c r="C67" s="368">
        <f>SUM(C60:C64)-C65+C66</f>
        <v>0</v>
      </c>
      <c r="D67" s="369">
        <f>SUM(D60:D64)-D65+D66</f>
        <v>0</v>
      </c>
      <c r="E67" s="31">
        <f>IF(SUM(C60:C66)&lt;&gt;0,IF(SUM(C60:C66)&lt;&gt;C67,accountdoesnotequalsumofcomponents,""),"")</f>
      </c>
      <c r="F67" s="31">
        <f>IF(SUM(D60:D66)&lt;&gt;0,IF(SUM(D60:D66)&lt;&gt;D67,accountdoesnotequalsumofcomponents,""),"")</f>
      </c>
    </row>
    <row r="68" spans="2:4" ht="13.5" customHeight="1" thickBot="1">
      <c r="B68" s="358"/>
      <c r="C68" s="160"/>
      <c r="D68" s="160"/>
    </row>
    <row r="69" spans="2:6" ht="13.5" customHeight="1" thickBot="1">
      <c r="B69" s="370" t="s">
        <v>2387</v>
      </c>
      <c r="C69" s="371">
        <f>C67+C58</f>
        <v>0</v>
      </c>
      <c r="D69" s="130">
        <f>D67+D58</f>
        <v>0</v>
      </c>
      <c r="E69" s="31">
        <f>IF(SUM(C58,C67)&lt;&gt;0,IF(SUM(C58,C67)&lt;&gt;C69,accountdoesnotequalsumofcomponents,""),"")</f>
      </c>
      <c r="F69" s="31">
        <f>IF(SUM(D58,D67)&lt;&gt;0,IF(SUM(D58,D67)&lt;&gt;D69,accountdoesnotequalsumofcomponents,""),"")</f>
      </c>
    </row>
    <row r="71" spans="2:4" ht="13.5" customHeight="1">
      <c r="B71" s="32" t="s">
        <v>2319</v>
      </c>
      <c r="C71" s="32">
        <f>C40-C69</f>
        <v>0</v>
      </c>
      <c r="D71" s="32">
        <f>D40-D69</f>
        <v>0</v>
      </c>
    </row>
    <row r="72" spans="3:4" s="30" customFormat="1" ht="13.5" customHeight="1">
      <c r="C72" s="31">
        <f>IF(AND(C69&lt;&gt;0,C40&lt;&gt;0),IF(C71&lt;&gt;0,doesnotbalance,""),"")</f>
      </c>
      <c r="D72" s="31">
        <f>IF(AND(D69&lt;&gt;0,D40&lt;&gt;0),IF(D71&lt;&gt;0,doesnotbalance,""),"")</f>
      </c>
    </row>
  </sheetData>
  <sheetProtection/>
  <hyperlinks>
    <hyperlink ref="B11" location="Cashandcashequivalents" display="Cash and cash equivalents"/>
    <hyperlink ref="B12" location="Cashonhand" display="Cash on hand"/>
    <hyperlink ref="B13" location="Balanceswithbanks" display="Balances with banks"/>
    <hyperlink ref="B14" location="Bankingarrangements" display="Banking arrangements, classified as cash equivalents"/>
    <hyperlink ref="B15" location="Shortterminvestmentsclassifiedascashequivalents" display="Short-term investments, classified as cash equivalents"/>
    <hyperlink ref="B16" location="Bankoverdrafts" display="Bank overdrafts, classified as cash equivalents"/>
    <hyperlink ref="B17" location="Shorttermdepositsclassifiedascashequivalents" display="Short-term deposits, classified as cash equivalents"/>
    <hyperlink ref="B18" location="Othercashandcashequivalents" display="Other cash and cash equivalents"/>
    <hyperlink ref="B19" location="Cashandbalanceswithcentralbank" display="Cash and balances with central bank"/>
    <hyperlink ref="B20" location="Tradeandotherreceivables" display="Trade and other receivables"/>
    <hyperlink ref="B21" location="Interestreceivable" display="Interest receivables"/>
    <hyperlink ref="B22" location="Advances" display="Advances"/>
    <hyperlink ref="B23" location="Prepayments" display="Prepayments"/>
    <hyperlink ref="B24" location="Otherreceivables" display="Other receivables"/>
    <hyperlink ref="B25" location="Financialassetsatfairvaluethroughprofitorloss" display="Financial assets at fair value through profit or loss"/>
    <hyperlink ref="B26" location="Financialassetsavailableforsale" display="Financial assets available-for-sale"/>
    <hyperlink ref="B27" location="heldtomaturityinvestments" display="Held-to-maturity investments"/>
    <hyperlink ref="B28" location="loanportfolionet" display="Loan portfolio, net"/>
    <hyperlink ref="B29" location="loanportfoliogross" display="Loan portfolio, gross"/>
    <hyperlink ref="B30" location="ImpairmentlossallowanceGLP" display="Impairment loss allowance"/>
    <hyperlink ref="B31" location="Unearnedincomeanddiscount" display="Unearned income and discount"/>
    <hyperlink ref="B32" location="Financelease" display="Finance lease"/>
    <hyperlink ref="B33" location="Currenttaxassets" display="Current tax assets"/>
    <hyperlink ref="B34" location="Deferredtaxassets" display="Deferred tax assets"/>
    <hyperlink ref="B35" location="Inventories" display="Inventories"/>
    <hyperlink ref="B36" location="Othernonfinancialassets" display="Other non financial assets"/>
    <hyperlink ref="B37" location="Noncurrentassetsordisposalgroupsclassifiedasheldforsale" display="Non current assets or disposal groups classified as held for sale"/>
    <hyperlink ref="B38" location="Intangibleassetsotherthangoodwill" display="Intangible assets other than goodwill"/>
    <hyperlink ref="B39" location="Propertyplantandequipment" display="Property, plant and equipment"/>
    <hyperlink ref="B40" location="Assets" display="Total assets"/>
    <hyperlink ref="B42" location="Deposits" display="Deposits"/>
    <hyperlink ref="B43" location="Borrowing" display="Borrowings"/>
    <hyperlink ref="B48" location="Accountspayable" display="Accounts payable"/>
    <hyperlink ref="B44" location="Subordinateddebt" display="Subordinated debt"/>
    <hyperlink ref="B45" location="Othershorttermfinancialliabilities" display="Other short term financial liabilities"/>
    <hyperlink ref="B46" location="Totaltradeandotherpayables" display="Trade and other payables"/>
    <hyperlink ref="B47" location="Interestpayable" display="Interest payable"/>
    <hyperlink ref="B49" location="Dividendspayable" display="Dividends payable"/>
    <hyperlink ref="B50" location="Accruedexpenses" display="Accrued expenses"/>
    <hyperlink ref="B51" location="Othertradeandpayables" display="Other trade and other payables"/>
    <hyperlink ref="B52" location="Provisionforemployeebenefits" display="Provisions for employee benefits"/>
    <hyperlink ref="B54" location="Deferredrevenue" display="Deferred revenue"/>
    <hyperlink ref="B58" location="Liabilities" display="Итого обязательства"/>
    <hyperlink ref="B57" location="Othernonfinancialliabilities" display="Other non financial liabilities"/>
    <hyperlink ref="B53" location="Otherprovisions" display="Other provisions"/>
    <hyperlink ref="B55" location="Currenttaxassets" display="Current tax assets"/>
    <hyperlink ref="B56" location="Deferredtaxliabilities" display="Кредиторская задолженность по налогам будущих периодов"/>
    <hyperlink ref="B65" location="Treasuryshares" display="Treasury shares"/>
    <hyperlink ref="B60" location="Issuedcapital" display="Issued capital"/>
    <hyperlink ref="B61" location="Sharepremium" display="Share premium"/>
    <hyperlink ref="B62" location="Donatedequity" display="Donated equity"/>
    <hyperlink ref="B63" location="Retainedearnings" display="Retained earnings"/>
    <hyperlink ref="B66" location="Otherequityinterest" display="Other equity interest"/>
    <hyperlink ref="B64" location="Otherreserves" display="Other reserves"/>
    <hyperlink ref="B67" location="Equity" display="Total equity"/>
  </hyperlink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6"/>
  <dimension ref="B1:F69"/>
  <sheetViews>
    <sheetView showGridLines="0" zoomScalePageLayoutView="0" workbookViewId="0" topLeftCell="A1">
      <selection activeCell="D7" sqref="D7"/>
    </sheetView>
  </sheetViews>
  <sheetFormatPr defaultColWidth="9.140625" defaultRowHeight="13.5" customHeight="1"/>
  <cols>
    <col min="1" max="1" width="2.7109375" style="29" customWidth="1"/>
    <col min="2" max="2" width="60.7109375" style="30" customWidth="1"/>
    <col min="3" max="4" width="18.7109375" style="29" customWidth="1"/>
    <col min="5" max="16384" width="9.140625" style="29" customWidth="1"/>
  </cols>
  <sheetData>
    <row r="1" ht="13.5" customHeight="1">
      <c r="B1" s="62"/>
    </row>
    <row r="2" ht="13.5" customHeight="1">
      <c r="B2" s="62"/>
    </row>
    <row r="3" ht="13.5" customHeight="1">
      <c r="B3" s="62"/>
    </row>
    <row r="4" ht="13.5" customHeight="1" thickBot="1"/>
    <row r="5" spans="2:4" ht="13.5" customHeight="1">
      <c r="B5" s="372"/>
      <c r="C5" s="127"/>
      <c r="D5" s="127"/>
    </row>
    <row r="6" s="341" customFormat="1" ht="13.5" customHeight="1">
      <c r="B6" s="339" t="s">
        <v>2388</v>
      </c>
    </row>
    <row r="7" ht="13.5" customHeight="1">
      <c r="B7" s="317" t="s">
        <v>2403</v>
      </c>
    </row>
    <row r="8" ht="13.5" customHeight="1">
      <c r="B8" s="374"/>
    </row>
    <row r="9" ht="13.5" customHeight="1" thickBot="1">
      <c r="B9" s="373" t="s">
        <v>2389</v>
      </c>
    </row>
    <row r="10" spans="2:4" s="30" customFormat="1" ht="40.5" customHeight="1" thickBot="1">
      <c r="B10" s="375" t="s">
        <v>2390</v>
      </c>
      <c r="C10" s="51" t="str">
        <f>IF(OR(ISBLANK(MFIunits),ISBLANK(MFIenddate),ISBLANK(MFIcurrency)),"",CONCATENATE("B ",MFIcurrency,IF(MFIunits="1 (Units)","",CONCATENATE(" ",VLOOKUP(MFIunits,unitsarray,2,FALSE)))," от ",DAY(MFIbegdate),"/",MONTH(MFIbegdate),"/",YEAR(MFIbegdate)," пo ",DAY(MFIenddate),"/",MONTH(MFIenddate),"/",YEAR(MFIenddate)))</f>
        <v>B RUB '000 от 2/1/2011 пo 1/1/2012</v>
      </c>
      <c r="D10" s="52" t="str">
        <f>IF(OR(ISBLANK(MFIunits),ISBLANK(MFIenddate),ISBLANK(MFIcurrency)),"",CONCATENATE("B ",MFIcurrency,IF(MFIunits="1 (Units)","",CONCATENATE(" ",VLOOKUP(MFIunits,unitsarray,2,FALSE)))," от ",DAY(MFIbegdate),"/",MONTH(MFIbegdate),"/",YEAR(MFIbegdate)-1," пo ",DAY(MFIenddate),"/",MONTH(MFIenddate),"/",YEAR(MFIenddate)-1))</f>
        <v>B RUB '000 от 2/1/2010 пo 1/1/2011</v>
      </c>
    </row>
    <row r="11" spans="2:6" ht="13.5" customHeight="1">
      <c r="B11" s="376" t="s">
        <v>1963</v>
      </c>
      <c r="C11" s="377">
        <f>SUM(C12:C14)</f>
        <v>0</v>
      </c>
      <c r="D11" s="345">
        <f>SUM(D12:D14)</f>
        <v>0</v>
      </c>
      <c r="E11" s="31">
        <f>IF(AND(C11&lt;&gt;0,SUM(C12:C14)&lt;&gt;0),IF(C11&lt;&gt;SUM(C12:C14),checksum,""),"")</f>
      </c>
      <c r="F11" s="31">
        <f>IF(AND(D11&lt;&gt;0,SUM(D12:D14)&lt;&gt;0),IF(D11&lt;&gt;SUM(D12:D14),checksum,""),"")</f>
      </c>
    </row>
    <row r="12" spans="2:4" ht="13.5" customHeight="1">
      <c r="B12" s="378" t="s">
        <v>1965</v>
      </c>
      <c r="C12" s="379"/>
      <c r="D12" s="6"/>
    </row>
    <row r="13" spans="2:4" ht="13.5" customHeight="1">
      <c r="B13" s="378" t="s">
        <v>2391</v>
      </c>
      <c r="C13" s="379"/>
      <c r="D13" s="6"/>
    </row>
    <row r="14" spans="2:4" ht="13.5" customHeight="1">
      <c r="B14" s="346" t="s">
        <v>2001</v>
      </c>
      <c r="C14" s="379"/>
      <c r="D14" s="6"/>
    </row>
    <row r="15" spans="2:6" ht="13.5" customHeight="1">
      <c r="B15" s="380" t="s">
        <v>1959</v>
      </c>
      <c r="C15" s="381">
        <f>SUM(C16:C19)</f>
        <v>0</v>
      </c>
      <c r="D15" s="350">
        <f>SUM(D16:D19)</f>
        <v>0</v>
      </c>
      <c r="E15" s="31">
        <f>IF(AND(C15&lt;&gt;0,SUM(C16:C19)&lt;&gt;0),IF(C15&lt;&gt;SUM(C16:C19),checksum,""),"")</f>
      </c>
      <c r="F15" s="31">
        <f>IF(AND(D15&lt;&gt;0,SUM(D16:D19)&lt;&gt;0),IF(D15&lt;&gt;SUM(D16:D19),checksum,""),"")</f>
      </c>
    </row>
    <row r="16" spans="2:4" ht="13.5" customHeight="1">
      <c r="B16" s="378" t="s">
        <v>1960</v>
      </c>
      <c r="C16" s="379"/>
      <c r="D16" s="6"/>
    </row>
    <row r="17" spans="2:4" ht="13.5" customHeight="1">
      <c r="B17" s="346" t="s">
        <v>1961</v>
      </c>
      <c r="C17" s="379"/>
      <c r="D17" s="6"/>
    </row>
    <row r="18" spans="2:4" ht="13.5" customHeight="1">
      <c r="B18" s="378" t="s">
        <v>1962</v>
      </c>
      <c r="C18" s="379"/>
      <c r="D18" s="6"/>
    </row>
    <row r="19" spans="2:4" ht="13.5" customHeight="1" thickBot="1">
      <c r="B19" s="382" t="s">
        <v>2000</v>
      </c>
      <c r="C19" s="383"/>
      <c r="D19" s="7"/>
    </row>
    <row r="20" spans="2:4" ht="13.5" customHeight="1" thickBot="1">
      <c r="B20" s="384"/>
      <c r="C20" s="160"/>
      <c r="D20" s="160"/>
    </row>
    <row r="21" spans="2:6" ht="13.5" customHeight="1">
      <c r="B21" s="376" t="s">
        <v>2392</v>
      </c>
      <c r="C21" s="385">
        <f>SUM(C22:C25)</f>
        <v>0</v>
      </c>
      <c r="D21" s="386">
        <f>SUM(D22:D25)</f>
        <v>0</v>
      </c>
      <c r="E21" s="31">
        <f>IF(AND(C21&lt;&gt;0,SUM(C22:C25)&lt;&gt;0),IF(C21&lt;&gt;SUM(C22:C25),checksum,""),"")</f>
      </c>
      <c r="F21" s="31">
        <f>IF(AND(D21&lt;&gt;0,SUM(D22:D25)&lt;&gt;0),IF(D21&lt;&gt;SUM(D22:D25),checksum,""),"")</f>
      </c>
    </row>
    <row r="22" spans="2:4" ht="13.5" customHeight="1">
      <c r="B22" s="378" t="s">
        <v>2393</v>
      </c>
      <c r="C22" s="347"/>
      <c r="D22" s="6"/>
    </row>
    <row r="23" spans="2:4" ht="13.5" customHeight="1">
      <c r="B23" s="378" t="s">
        <v>1955</v>
      </c>
      <c r="C23" s="347"/>
      <c r="D23" s="6"/>
    </row>
    <row r="24" spans="2:4" ht="13.5" customHeight="1">
      <c r="B24" s="378" t="s">
        <v>2394</v>
      </c>
      <c r="C24" s="347"/>
      <c r="D24" s="6"/>
    </row>
    <row r="25" spans="2:4" ht="13.5" customHeight="1">
      <c r="B25" s="378" t="s">
        <v>2395</v>
      </c>
      <c r="C25" s="347"/>
      <c r="D25" s="6"/>
    </row>
    <row r="26" spans="2:6" ht="13.5" customHeight="1">
      <c r="B26" s="380" t="s">
        <v>2396</v>
      </c>
      <c r="C26" s="349">
        <f>SUM(C27:C29)</f>
        <v>0</v>
      </c>
      <c r="D26" s="350">
        <f>SUM(D27:D29)</f>
        <v>0</v>
      </c>
      <c r="E26" s="31">
        <f>IF(AND(C26&lt;&gt;0,SUM(C27:C29)&lt;&gt;0),IF(C26&lt;&gt;SUM(C27:C29),checksum,""),"")</f>
      </c>
      <c r="F26" s="31">
        <f>IF(AND(D26&lt;&gt;0,SUM(D27:D29)&lt;&gt;0),IF(D26&lt;&gt;SUM(D27:D29),checksum,""),"")</f>
      </c>
    </row>
    <row r="27" spans="2:4" ht="13.5" customHeight="1">
      <c r="B27" s="378" t="s">
        <v>1927</v>
      </c>
      <c r="C27" s="347"/>
      <c r="D27" s="6"/>
    </row>
    <row r="28" spans="2:4" ht="13.5" customHeight="1">
      <c r="B28" s="378" t="s">
        <v>1928</v>
      </c>
      <c r="C28" s="347"/>
      <c r="D28" s="6"/>
    </row>
    <row r="29" spans="2:4" ht="13.5" customHeight="1" thickBot="1">
      <c r="B29" s="382" t="s">
        <v>1997</v>
      </c>
      <c r="C29" s="387"/>
      <c r="D29" s="7"/>
    </row>
    <row r="30" spans="2:4" ht="13.5" customHeight="1" thickBot="1">
      <c r="B30" s="384"/>
      <c r="C30" s="160"/>
      <c r="D30" s="160"/>
    </row>
    <row r="31" spans="2:4" ht="13.5" customHeight="1" thickBot="1">
      <c r="B31" s="388" t="s">
        <v>1999</v>
      </c>
      <c r="C31" s="389"/>
      <c r="D31" s="390"/>
    </row>
    <row r="32" spans="2:4" ht="13.5" customHeight="1" thickBot="1">
      <c r="B32" s="384"/>
      <c r="C32" s="160"/>
      <c r="D32" s="160"/>
    </row>
    <row r="33" spans="2:4" ht="13.5" customHeight="1">
      <c r="B33" s="376" t="s">
        <v>1940</v>
      </c>
      <c r="C33" s="361"/>
      <c r="D33" s="362"/>
    </row>
    <row r="34" spans="2:4" ht="13.5" customHeight="1">
      <c r="B34" s="380" t="s">
        <v>1939</v>
      </c>
      <c r="C34" s="347"/>
      <c r="D34" s="6"/>
    </row>
    <row r="35" spans="2:4" ht="13.5" customHeight="1">
      <c r="B35" s="380" t="s">
        <v>1941</v>
      </c>
      <c r="C35" s="347"/>
      <c r="D35" s="6"/>
    </row>
    <row r="36" spans="2:5" ht="13.5" customHeight="1">
      <c r="B36" s="364" t="s">
        <v>2397</v>
      </c>
      <c r="C36" s="347"/>
      <c r="D36" s="6"/>
      <c r="E36" s="29" t="s">
        <v>2381</v>
      </c>
    </row>
    <row r="37" spans="2:5" ht="13.5" customHeight="1">
      <c r="B37" s="391" t="s">
        <v>2398</v>
      </c>
      <c r="C37" s="347"/>
      <c r="D37" s="6"/>
      <c r="E37" s="29" t="s">
        <v>2381</v>
      </c>
    </row>
    <row r="38" spans="2:5" ht="13.5" customHeight="1">
      <c r="B38" s="380" t="s">
        <v>1945</v>
      </c>
      <c r="C38" s="347"/>
      <c r="D38" s="6"/>
      <c r="E38" s="29" t="s">
        <v>2381</v>
      </c>
    </row>
    <row r="39" spans="2:5" ht="13.5" customHeight="1">
      <c r="B39" s="380" t="s">
        <v>1938</v>
      </c>
      <c r="C39" s="347"/>
      <c r="D39" s="6"/>
      <c r="E39" s="29" t="s">
        <v>2381</v>
      </c>
    </row>
    <row r="40" spans="2:5" ht="13.5" customHeight="1">
      <c r="B40" s="380" t="s">
        <v>1942</v>
      </c>
      <c r="C40" s="347"/>
      <c r="D40" s="6"/>
      <c r="E40" s="29" t="s">
        <v>2381</v>
      </c>
    </row>
    <row r="41" spans="2:5" ht="13.5" customHeight="1" thickBot="1">
      <c r="B41" s="392" t="s">
        <v>1946</v>
      </c>
      <c r="C41" s="387"/>
      <c r="D41" s="7"/>
      <c r="E41" s="29" t="s">
        <v>2381</v>
      </c>
    </row>
    <row r="42" spans="2:4" ht="13.5" customHeight="1" thickBot="1">
      <c r="B42" s="384"/>
      <c r="C42" s="160"/>
      <c r="D42" s="160"/>
    </row>
    <row r="43" spans="2:4" ht="13.5" customHeight="1">
      <c r="B43" s="376" t="s">
        <v>2399</v>
      </c>
      <c r="C43" s="361"/>
      <c r="D43" s="362"/>
    </row>
    <row r="44" spans="2:4" ht="13.5" customHeight="1">
      <c r="B44" s="380" t="s">
        <v>2400</v>
      </c>
      <c r="C44" s="347"/>
      <c r="D44" s="6"/>
    </row>
    <row r="45" spans="2:5" ht="13.5" customHeight="1" thickBot="1">
      <c r="B45" s="393" t="s">
        <v>1950</v>
      </c>
      <c r="C45" s="387"/>
      <c r="D45" s="7"/>
      <c r="E45" s="29" t="s">
        <v>2381</v>
      </c>
    </row>
    <row r="46" spans="2:4" ht="13.5" customHeight="1" thickBot="1">
      <c r="B46" s="384"/>
      <c r="C46" s="160"/>
      <c r="D46" s="160"/>
    </row>
    <row r="47" spans="2:4" ht="13.5" customHeight="1">
      <c r="B47" s="376" t="s">
        <v>2010</v>
      </c>
      <c r="C47" s="361"/>
      <c r="D47" s="362"/>
    </row>
    <row r="48" spans="2:4" ht="13.5" customHeight="1">
      <c r="B48" s="380" t="s">
        <v>1920</v>
      </c>
      <c r="C48" s="347"/>
      <c r="D48" s="6"/>
    </row>
    <row r="49" spans="2:6" ht="13.5" customHeight="1">
      <c r="B49" s="394" t="s">
        <v>1899</v>
      </c>
      <c r="C49" s="349">
        <f>SUM(C50:C59)</f>
        <v>0</v>
      </c>
      <c r="D49" s="350">
        <f>SUM(D50:D59)</f>
        <v>0</v>
      </c>
      <c r="E49" s="31">
        <f>IF(AND(C49&lt;&gt;0,SUM(C50:C59)&lt;&gt;0),IF(C49&lt;&gt;SUM(C50:C59),checksum,""),"")</f>
      </c>
      <c r="F49" s="31">
        <f>IF(AND(D49&lt;&gt;0,SUM(D50:D59)&lt;&gt;0),IF(D49&lt;&gt;SUM(D50:D59),checksum,""),"")</f>
      </c>
    </row>
    <row r="50" spans="2:4" ht="13.5" customHeight="1">
      <c r="B50" s="395" t="s">
        <v>2015</v>
      </c>
      <c r="C50" s="347"/>
      <c r="D50" s="6"/>
    </row>
    <row r="51" spans="2:4" ht="13.5" customHeight="1">
      <c r="B51" s="395" t="s">
        <v>2027</v>
      </c>
      <c r="C51" s="347"/>
      <c r="D51" s="6"/>
    </row>
    <row r="52" spans="2:4" ht="13.5" customHeight="1">
      <c r="B52" s="395" t="s">
        <v>1992</v>
      </c>
      <c r="C52" s="347"/>
      <c r="D52" s="6"/>
    </row>
    <row r="53" spans="2:4" ht="13.5" customHeight="1">
      <c r="B53" s="395" t="s">
        <v>2026</v>
      </c>
      <c r="C53" s="347"/>
      <c r="D53" s="6"/>
    </row>
    <row r="54" spans="2:4" ht="13.5" customHeight="1">
      <c r="B54" s="395" t="s">
        <v>1976</v>
      </c>
      <c r="C54" s="347"/>
      <c r="D54" s="6"/>
    </row>
    <row r="55" spans="2:4" ht="13.5" customHeight="1">
      <c r="B55" s="395" t="s">
        <v>1957</v>
      </c>
      <c r="C55" s="347"/>
      <c r="D55" s="6"/>
    </row>
    <row r="56" spans="2:4" ht="13.5" customHeight="1">
      <c r="B56" s="395" t="s">
        <v>1907</v>
      </c>
      <c r="C56" s="347"/>
      <c r="D56" s="6"/>
    </row>
    <row r="57" spans="2:4" ht="13.5" customHeight="1">
      <c r="B57" s="395" t="s">
        <v>1901</v>
      </c>
      <c r="C57" s="347"/>
      <c r="D57" s="6"/>
    </row>
    <row r="58" spans="2:4" ht="13.5" customHeight="1">
      <c r="B58" s="395" t="s">
        <v>1904</v>
      </c>
      <c r="C58" s="347"/>
      <c r="D58" s="6"/>
    </row>
    <row r="59" spans="2:4" ht="13.5" customHeight="1" thickBot="1">
      <c r="B59" s="396" t="s">
        <v>1994</v>
      </c>
      <c r="C59" s="387"/>
      <c r="D59" s="7"/>
    </row>
    <row r="60" spans="2:4" ht="13.5" customHeight="1" thickBot="1">
      <c r="B60" s="384"/>
      <c r="C60" s="160"/>
      <c r="D60" s="160"/>
    </row>
    <row r="61" spans="2:6" ht="13.5" customHeight="1">
      <c r="B61" s="397" t="s">
        <v>2401</v>
      </c>
      <c r="C61" s="385">
        <f>C62-C63</f>
        <v>0</v>
      </c>
      <c r="D61" s="386">
        <f>D62-D63</f>
        <v>0</v>
      </c>
      <c r="E61" s="31">
        <f>IF(AND(C61&lt;&gt;0,C62-C63&lt;&gt;0),IF(C61&lt;&gt;C62-C63,checksum,""),"")</f>
      </c>
      <c r="F61" s="31">
        <f>IF(AND(D61&lt;&gt;0,D62-D63&lt;&gt;0),IF(D61&lt;&gt;D62-D63,checksum,""),"")</f>
      </c>
    </row>
    <row r="62" spans="2:4" ht="13.5" customHeight="1">
      <c r="B62" s="395" t="s">
        <v>1985</v>
      </c>
      <c r="C62" s="347"/>
      <c r="D62" s="6"/>
    </row>
    <row r="63" spans="2:4" ht="13.5" customHeight="1" thickBot="1">
      <c r="B63" s="396" t="s">
        <v>1984</v>
      </c>
      <c r="C63" s="387"/>
      <c r="D63" s="7"/>
    </row>
    <row r="64" spans="2:4" ht="13.5" customHeight="1" thickBot="1">
      <c r="B64" s="384"/>
      <c r="C64" s="160"/>
      <c r="D64" s="160"/>
    </row>
    <row r="65" spans="2:4" ht="13.5" customHeight="1" thickBot="1">
      <c r="B65" s="388" t="s">
        <v>2316</v>
      </c>
      <c r="C65" s="389"/>
      <c r="D65" s="390"/>
    </row>
    <row r="66" spans="2:4" ht="13.5" customHeight="1" thickBot="1">
      <c r="B66" s="384"/>
      <c r="C66" s="160"/>
      <c r="D66" s="160"/>
    </row>
    <row r="67" spans="2:4" ht="13.5" customHeight="1" thickBot="1">
      <c r="B67" s="398" t="s">
        <v>1956</v>
      </c>
      <c r="C67" s="389"/>
      <c r="D67" s="390"/>
    </row>
    <row r="68" spans="2:4" ht="13.5" customHeight="1" thickBot="1">
      <c r="B68" s="384"/>
      <c r="C68" s="160"/>
      <c r="D68" s="160"/>
    </row>
    <row r="69" spans="2:6" ht="13.5" customHeight="1" thickBot="1">
      <c r="B69" s="399" t="s">
        <v>2402</v>
      </c>
      <c r="C69" s="371">
        <f>SUM(C11,C21)-SUM(C15,C26)+C31+SUM(C33:C41)-C43+C44-C45-SUM(C47:C49)+C61+C65-C67</f>
        <v>0</v>
      </c>
      <c r="D69" s="130">
        <f>SUM(D11,D21)-SUM(D15,D26)+D31+SUM(D33:D41)-D43+D44-D45-SUM(D47:D49)+D61+D65-D67</f>
        <v>0</v>
      </c>
      <c r="E69" s="31">
        <f>IF(AND(C69&lt;&gt;0,C11-C15+C21-C26+C31+C33+C34+C35+C36+C37+C38+C39+C40+C41-C43+C44-C45-C47-C48-C49+C61+C65-C67&lt;&gt;0),IF(C69&lt;&gt;C11-C15+C21-C26+C31+C33+C34+C35+C36+C37+C38+C39+C40+C41-C43+C44-C45-C47-C48-C49+C61+C65-C67,checksum,""),"")</f>
      </c>
      <c r="F69" s="31">
        <f>IF(AND(D69&lt;&gt;0,D11-D15+D21-D26+D31+D33+D34+D35+D36+D37+D38+D39+D40+D41-D43+D44-D45-D47-D48-D49+D61+D65-D67&lt;&gt;0),IF(D69&lt;&gt;D11-D15+D21-D26+D31+D33+D34+D35+D36+D37+D38+D39+D40+D41-D43+D44-D45-D47-D48-D49+D61+D65-D67,checksum,""),"")</f>
      </c>
    </row>
  </sheetData>
  <sheetProtection/>
  <hyperlinks>
    <hyperlink ref="B11" location="Interestincome" display="Interest income"/>
    <hyperlink ref="B12" location="InterestincomeonGLP" display="Interest income on loan portfolio"/>
    <hyperlink ref="B13" location="Interestincomefrominvestments" display="Interest income from investments"/>
    <hyperlink ref="B14" location="Otherinterestincome" display="Прочие процентные доходы"/>
    <hyperlink ref="B15" location="Interestexpense" display="Interest expense"/>
    <hyperlink ref="B16" location="Interestexpenseonborrowings" display="Interest expense on borrowings"/>
    <hyperlink ref="B18" location="Interestexpenseonsubordinanteddebt" display="Interest expense on subordinated debt"/>
    <hyperlink ref="B19" location="Otherinterestexpense" display="Other interest expense"/>
    <hyperlink ref="B17" location="Interestexpenseondeposits" display="Расходы на выплату процентов по вкладам"/>
    <hyperlink ref="B21" location="Feeincomecalculation" display="Fee income"/>
    <hyperlink ref="B22" location="Feeandcommissionincomeonloanportfolio" display="Fee and commission income on loan portfolio"/>
    <hyperlink ref="B23" location="IncomefrompenaltyfeesonGLP" display="Income from penalty fees on loan portfolio"/>
    <hyperlink ref="B24" location="Feeandcommissionincomefromotherfinancialservices" display="Fee and commission income from other financial services"/>
    <hyperlink ref="B25" location="Otherfeeandcommissionincome" display="Other fee and commission income"/>
    <hyperlink ref="B26" location="Feeexpense" display="Fee expense"/>
    <hyperlink ref="B27" location="Feeandcommissionexpenseonborrowings" display="Fee and commission expense on borrowings"/>
    <hyperlink ref="B28" location="Feeandcommissionexpenseondeposits" display="Fee and commission expense on deposits"/>
    <hyperlink ref="B29" location="Otherfeeandcommissionexpense" display="Other fee and commission expense"/>
    <hyperlink ref="B31" location="Otherincomefromoperations" display="Other income from operations"/>
    <hyperlink ref="B33" location="gainslossesonexchangedifferencesontranslation" display="Gains (losses) on exchange differences on translation"/>
    <hyperlink ref="B34" location="gainslossesondisposalofpropertyplantandequipment" display="Gains (losses) on disposals of property, plant and equipment"/>
    <hyperlink ref="B35" location="gainslossesonfinancialassetsatfairvaluethroughprofitorloss" display="Gains (losses) on financial assets at fair value through profit or loss"/>
    <hyperlink ref="B38" location="gainslossesonloansandreceivables" display="Gains (losses) on loans and receivables"/>
    <hyperlink ref="B39" location="gainslossesonavailableforsale" display="Gains (losses) on available-for-sale"/>
    <hyperlink ref="B40" location="gainslossesonfinancialliabilitiesatamortisedcost" display="Gains (losses) on financial liabilities at amortised cost"/>
    <hyperlink ref="B41" location="gainslossesonnetmonetaryposition" display="Gains (losses) on net monetary position"/>
    <hyperlink ref="B36" location="gainslossesonfinancialliabilitiesatamortisedcost" display="Прибыль (убыток) от финансовых обязательств, оцениваемых по справедливой стоимости"/>
    <hyperlink ref="B43" location="ImpairmentlossreversalofimpairmentlossGLP" display="Impairment loss (reversal of impairment loss), gross loan portfolio"/>
    <hyperlink ref="B44" location="Recoveriesonloanswrittenoff" display="Recoveries on loans written off"/>
    <hyperlink ref="B45" location="Impairmentlossreversalofimpairmentlossotherassets" display="Impairment loss (reversal of impairment loss), other assets"/>
    <hyperlink ref="B47" location="Personnelexpense" display="Personnel expense"/>
    <hyperlink ref="B48" location="Depreciationandamortisationexpense" display="Depreciation and amortisation expense"/>
    <hyperlink ref="B49" location="Administrativeexpenses" display="Administrative expense"/>
    <hyperlink ref="B50" location="Rentandutilitiesexpense" display="Rent and utilities expense"/>
    <hyperlink ref="B51" location="Transportationexpense" display="Transportation expense"/>
    <hyperlink ref="B52" location="Officesuppliesexpense" display="Office supplies expense"/>
    <hyperlink ref="B53" location="Trainingexpenses" display="Training expense"/>
    <hyperlink ref="B54" location="Marketingexpense" display="Marketing expense"/>
    <hyperlink ref="B55" location="Insurancecosts" display="Insurance costs"/>
    <hyperlink ref="B56" location="Boardofdirectorcompensation" display="Board of directors compensation"/>
    <hyperlink ref="B57" location="Affiliationandmemebershipfees" display="Affiliation and membership fees"/>
    <hyperlink ref="B58" location="Bankcharges" display="Bank charges"/>
    <hyperlink ref="B59" location="Otheradministrativeexpense" display="Other administrative expenses"/>
    <hyperlink ref="B62" location="Nonoperatingrevenue" display="Non-operating revenue"/>
    <hyperlink ref="B63" location="Nonoperatingexpense" display="Non-operating expense"/>
    <hyperlink ref="B65" location="Totaldonations" display="Total donations"/>
    <hyperlink ref="B67" location="Incometaxexpense" display="Налог на доходы"/>
    <hyperlink ref="B37" location="Глоссарий!A63" display="Прибыль (убыток) по инвестициям, удерживаемым до погашения"/>
  </hyperlink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B182"/>
  <sheetViews>
    <sheetView showGridLines="0" zoomScalePageLayoutView="0" workbookViewId="0" topLeftCell="A1">
      <pane ySplit="5" topLeftCell="A6" activePane="bottomLeft" state="frozen"/>
      <selection pane="topLeft" activeCell="B1" sqref="B1"/>
      <selection pane="bottomLeft" activeCell="A34" sqref="A34"/>
    </sheetView>
  </sheetViews>
  <sheetFormatPr defaultColWidth="9.140625" defaultRowHeight="15"/>
  <cols>
    <col min="1" max="1" width="61.7109375" style="29" bestFit="1" customWidth="1"/>
    <col min="2" max="2" width="95.7109375" style="29" customWidth="1"/>
    <col min="3" max="16384" width="9.140625" style="29" customWidth="1"/>
  </cols>
  <sheetData>
    <row r="1" ht="12.75">
      <c r="A1" s="329" t="s">
        <v>2037</v>
      </c>
    </row>
    <row r="2" ht="12.75">
      <c r="A2" s="329" t="s">
        <v>2038</v>
      </c>
    </row>
    <row r="3" ht="12.75">
      <c r="A3" s="329" t="s">
        <v>2039</v>
      </c>
    </row>
    <row r="4" ht="12.75">
      <c r="A4" s="132"/>
    </row>
    <row r="5" spans="1:2" ht="12.75">
      <c r="A5" s="38" t="s">
        <v>2035</v>
      </c>
      <c r="B5" s="39" t="s">
        <v>2036</v>
      </c>
    </row>
    <row r="6" spans="1:2" ht="12.75">
      <c r="A6" s="302" t="s">
        <v>1897</v>
      </c>
      <c r="B6" s="41" t="s">
        <v>1722</v>
      </c>
    </row>
    <row r="7" spans="1:2" ht="12.75">
      <c r="A7" s="302" t="s">
        <v>1898</v>
      </c>
      <c r="B7" s="41" t="s">
        <v>1723</v>
      </c>
    </row>
    <row r="8" spans="1:2" ht="38.25">
      <c r="A8" s="302" t="s">
        <v>1899</v>
      </c>
      <c r="B8" s="41" t="s">
        <v>1724</v>
      </c>
    </row>
    <row r="9" spans="1:2" ht="38.25">
      <c r="A9" s="40" t="s">
        <v>1900</v>
      </c>
      <c r="B9" s="41" t="s">
        <v>1725</v>
      </c>
    </row>
    <row r="10" spans="1:2" ht="12.75">
      <c r="A10" s="42" t="s">
        <v>1901</v>
      </c>
      <c r="B10" s="43" t="s">
        <v>1726</v>
      </c>
    </row>
    <row r="11" spans="1:2" ht="76.5">
      <c r="A11" s="42" t="s">
        <v>1902</v>
      </c>
      <c r="B11" s="43" t="s">
        <v>1727</v>
      </c>
    </row>
    <row r="12" spans="1:2" ht="25.5">
      <c r="A12" s="40" t="s">
        <v>1903</v>
      </c>
      <c r="B12" s="41" t="s">
        <v>1728</v>
      </c>
    </row>
    <row r="13" spans="1:2" ht="25.5">
      <c r="A13" s="40" t="s">
        <v>1904</v>
      </c>
      <c r="B13" s="41" t="s">
        <v>1729</v>
      </c>
    </row>
    <row r="14" spans="1:2" ht="12.75">
      <c r="A14" s="42" t="s">
        <v>1905</v>
      </c>
      <c r="B14" s="43" t="s">
        <v>1730</v>
      </c>
    </row>
    <row r="15" spans="1:2" ht="25.5">
      <c r="A15" s="42" t="s">
        <v>1906</v>
      </c>
      <c r="B15" s="43" t="s">
        <v>1731</v>
      </c>
    </row>
    <row r="16" spans="1:2" ht="25.5">
      <c r="A16" s="40" t="s">
        <v>1907</v>
      </c>
      <c r="B16" s="41" t="s">
        <v>1732</v>
      </c>
    </row>
    <row r="17" spans="1:2" ht="12.75">
      <c r="A17" s="44" t="s">
        <v>1496</v>
      </c>
      <c r="B17" s="44" t="s">
        <v>1733</v>
      </c>
    </row>
    <row r="18" spans="1:2" ht="12.75">
      <c r="A18" s="44" t="s">
        <v>1908</v>
      </c>
      <c r="B18" s="44" t="s">
        <v>1734</v>
      </c>
    </row>
    <row r="19" spans="1:2" ht="25.5">
      <c r="A19" s="40" t="s">
        <v>1909</v>
      </c>
      <c r="B19" s="41" t="s">
        <v>1735</v>
      </c>
    </row>
    <row r="20" spans="1:2" ht="38.25">
      <c r="A20" s="42" t="s">
        <v>1910</v>
      </c>
      <c r="B20" s="43" t="s">
        <v>1736</v>
      </c>
    </row>
    <row r="21" spans="1:2" ht="25.5">
      <c r="A21" s="42" t="s">
        <v>1911</v>
      </c>
      <c r="B21" s="43" t="s">
        <v>1737</v>
      </c>
    </row>
    <row r="22" spans="1:2" ht="25.5">
      <c r="A22" s="44" t="s">
        <v>1470</v>
      </c>
      <c r="B22" s="43" t="s">
        <v>1738</v>
      </c>
    </row>
    <row r="23" spans="1:2" ht="25.5">
      <c r="A23" s="44" t="s">
        <v>1912</v>
      </c>
      <c r="B23" s="43" t="s">
        <v>1739</v>
      </c>
    </row>
    <row r="24" spans="1:2" ht="12.75">
      <c r="A24" s="44" t="s">
        <v>1712</v>
      </c>
      <c r="B24" s="44" t="s">
        <v>1740</v>
      </c>
    </row>
    <row r="25" spans="1:2" ht="25.5">
      <c r="A25" s="44" t="s">
        <v>1434</v>
      </c>
      <c r="B25" s="41" t="s">
        <v>1741</v>
      </c>
    </row>
    <row r="26" spans="1:2" ht="12.75">
      <c r="A26" s="42" t="s">
        <v>1913</v>
      </c>
      <c r="B26" s="43" t="s">
        <v>1742</v>
      </c>
    </row>
    <row r="27" spans="1:2" ht="12.75">
      <c r="A27" s="42" t="s">
        <v>1914</v>
      </c>
      <c r="B27" s="41" t="s">
        <v>1743</v>
      </c>
    </row>
    <row r="28" spans="1:2" ht="38.25">
      <c r="A28" s="44" t="s">
        <v>1915</v>
      </c>
      <c r="B28" s="41" t="s">
        <v>1744</v>
      </c>
    </row>
    <row r="29" spans="1:2" ht="38.25">
      <c r="A29" s="44" t="s">
        <v>1916</v>
      </c>
      <c r="B29" s="43" t="s">
        <v>1745</v>
      </c>
    </row>
    <row r="30" spans="1:2" ht="12.75">
      <c r="A30" s="42" t="s">
        <v>1917</v>
      </c>
      <c r="B30" s="43" t="s">
        <v>1746</v>
      </c>
    </row>
    <row r="31" spans="1:2" ht="12.75">
      <c r="A31" s="40" t="s">
        <v>1918</v>
      </c>
      <c r="B31" s="43" t="s">
        <v>1747</v>
      </c>
    </row>
    <row r="32" spans="1:2" ht="12.75">
      <c r="A32" s="40" t="s">
        <v>1919</v>
      </c>
      <c r="B32" s="41" t="s">
        <v>1748</v>
      </c>
    </row>
    <row r="33" spans="1:2" ht="38.25">
      <c r="A33" s="44" t="s">
        <v>1468</v>
      </c>
      <c r="B33" s="43" t="s">
        <v>1749</v>
      </c>
    </row>
    <row r="34" spans="1:2" ht="51">
      <c r="A34" s="44" t="s">
        <v>2376</v>
      </c>
      <c r="B34" s="43" t="s">
        <v>1750</v>
      </c>
    </row>
    <row r="35" spans="1:2" ht="25.5">
      <c r="A35" s="44" t="s">
        <v>1463</v>
      </c>
      <c r="B35" s="43" t="s">
        <v>1751</v>
      </c>
    </row>
    <row r="36" spans="1:2" ht="12.75">
      <c r="A36" s="44" t="s">
        <v>1464</v>
      </c>
      <c r="B36" s="43" t="s">
        <v>1752</v>
      </c>
    </row>
    <row r="37" spans="1:2" ht="12.75">
      <c r="A37" s="44" t="s">
        <v>1465</v>
      </c>
      <c r="B37" s="43" t="s">
        <v>1753</v>
      </c>
    </row>
    <row r="38" spans="1:2" ht="12.75">
      <c r="A38" s="42" t="s">
        <v>1920</v>
      </c>
      <c r="B38" s="44" t="s">
        <v>1754</v>
      </c>
    </row>
    <row r="39" spans="1:2" ht="12.75">
      <c r="A39" s="42" t="s">
        <v>1921</v>
      </c>
      <c r="B39" s="43" t="s">
        <v>1755</v>
      </c>
    </row>
    <row r="40" spans="1:2" ht="89.25">
      <c r="A40" s="42" t="s">
        <v>1922</v>
      </c>
      <c r="B40" s="43" t="s">
        <v>1756</v>
      </c>
    </row>
    <row r="41" spans="1:2" ht="12.75">
      <c r="A41" s="44" t="s">
        <v>1923</v>
      </c>
      <c r="B41" s="41" t="s">
        <v>1757</v>
      </c>
    </row>
    <row r="42" spans="1:2" ht="25.5">
      <c r="A42" s="44" t="s">
        <v>1924</v>
      </c>
      <c r="B42" s="44" t="s">
        <v>1758</v>
      </c>
    </row>
    <row r="43" spans="1:2" ht="38.25">
      <c r="A43" s="44" t="s">
        <v>1925</v>
      </c>
      <c r="B43" s="44" t="s">
        <v>1759</v>
      </c>
    </row>
    <row r="44" spans="1:2" ht="25.5">
      <c r="A44" s="44" t="s">
        <v>1926</v>
      </c>
      <c r="B44" s="41" t="s">
        <v>1760</v>
      </c>
    </row>
    <row r="45" spans="1:2" ht="12.75">
      <c r="A45" s="44" t="s">
        <v>1927</v>
      </c>
      <c r="B45" s="41" t="s">
        <v>1761</v>
      </c>
    </row>
    <row r="46" spans="1:2" ht="12.75">
      <c r="A46" s="44" t="s">
        <v>1928</v>
      </c>
      <c r="B46" s="41" t="s">
        <v>1762</v>
      </c>
    </row>
    <row r="47" spans="1:2" ht="38.25">
      <c r="A47" s="42" t="s">
        <v>1929</v>
      </c>
      <c r="B47" s="43" t="s">
        <v>1763</v>
      </c>
    </row>
    <row r="48" spans="1:2" ht="38.25">
      <c r="A48" s="42" t="s">
        <v>1930</v>
      </c>
      <c r="B48" s="43" t="s">
        <v>1764</v>
      </c>
    </row>
    <row r="49" spans="1:2" ht="25.5">
      <c r="A49" s="44" t="s">
        <v>1931</v>
      </c>
      <c r="B49" s="41" t="s">
        <v>1765</v>
      </c>
    </row>
    <row r="50" spans="1:2" ht="25.5">
      <c r="A50" s="40" t="s">
        <v>1932</v>
      </c>
      <c r="B50" s="41" t="s">
        <v>1766</v>
      </c>
    </row>
    <row r="51" spans="1:2" ht="51">
      <c r="A51" s="40" t="s">
        <v>1933</v>
      </c>
      <c r="B51" s="41" t="s">
        <v>1767</v>
      </c>
    </row>
    <row r="52" spans="1:2" ht="25.5">
      <c r="A52" s="40" t="s">
        <v>1934</v>
      </c>
      <c r="B52" s="41" t="s">
        <v>1768</v>
      </c>
    </row>
    <row r="53" spans="1:2" ht="25.5">
      <c r="A53" s="42" t="s">
        <v>1935</v>
      </c>
      <c r="B53" s="43" t="s">
        <v>1769</v>
      </c>
    </row>
    <row r="54" spans="1:2" ht="25.5">
      <c r="A54" s="44" t="s">
        <v>1936</v>
      </c>
      <c r="B54" s="44" t="s">
        <v>1770</v>
      </c>
    </row>
    <row r="55" spans="1:2" ht="25.5">
      <c r="A55" s="44" t="s">
        <v>1937</v>
      </c>
      <c r="B55" s="44" t="s">
        <v>1771</v>
      </c>
    </row>
    <row r="56" spans="1:2" ht="25.5">
      <c r="A56" s="44" t="s">
        <v>1710</v>
      </c>
      <c r="B56" s="44" t="s">
        <v>1772</v>
      </c>
    </row>
    <row r="57" spans="1:2" ht="25.5">
      <c r="A57" s="44" t="s">
        <v>1938</v>
      </c>
      <c r="B57" s="44" t="s">
        <v>1773</v>
      </c>
    </row>
    <row r="58" spans="1:2" ht="25.5">
      <c r="A58" s="44" t="s">
        <v>1939</v>
      </c>
      <c r="B58" s="44" t="s">
        <v>1774</v>
      </c>
    </row>
    <row r="59" spans="1:2" ht="25.5">
      <c r="A59" s="44" t="s">
        <v>1940</v>
      </c>
      <c r="B59" s="44" t="s">
        <v>1775</v>
      </c>
    </row>
    <row r="60" spans="1:2" ht="25.5">
      <c r="A60" s="44" t="s">
        <v>1941</v>
      </c>
      <c r="B60" s="44" t="s">
        <v>1776</v>
      </c>
    </row>
    <row r="61" spans="1:2" ht="25.5">
      <c r="A61" s="44" t="s">
        <v>1942</v>
      </c>
      <c r="B61" s="44" t="s">
        <v>1777</v>
      </c>
    </row>
    <row r="62" spans="1:2" ht="25.5">
      <c r="A62" s="44" t="s">
        <v>1943</v>
      </c>
      <c r="B62" s="44" t="s">
        <v>1778</v>
      </c>
    </row>
    <row r="63" spans="1:2" ht="38.25">
      <c r="A63" s="44" t="s">
        <v>1944</v>
      </c>
      <c r="B63" s="44" t="s">
        <v>1779</v>
      </c>
    </row>
    <row r="64" spans="1:2" ht="25.5">
      <c r="A64" s="44" t="s">
        <v>1945</v>
      </c>
      <c r="B64" s="44" t="s">
        <v>1780</v>
      </c>
    </row>
    <row r="65" spans="1:2" ht="25.5">
      <c r="A65" s="44" t="s">
        <v>1946</v>
      </c>
      <c r="B65" s="44" t="s">
        <v>1781</v>
      </c>
    </row>
    <row r="66" spans="1:2" ht="38.25">
      <c r="A66" s="40" t="s">
        <v>1947</v>
      </c>
      <c r="B66" s="41" t="s">
        <v>1782</v>
      </c>
    </row>
    <row r="67" spans="1:2" ht="25.5">
      <c r="A67" s="44" t="s">
        <v>1948</v>
      </c>
      <c r="B67" s="41" t="s">
        <v>1783</v>
      </c>
    </row>
    <row r="68" spans="1:2" ht="25.5">
      <c r="A68" s="44" t="s">
        <v>1704</v>
      </c>
      <c r="B68" s="41" t="s">
        <v>1784</v>
      </c>
    </row>
    <row r="69" spans="1:2" ht="25.5">
      <c r="A69" s="42" t="s">
        <v>1949</v>
      </c>
      <c r="B69" s="41" t="s">
        <v>1785</v>
      </c>
    </row>
    <row r="70" spans="1:2" ht="25.5">
      <c r="A70" s="40" t="s">
        <v>1950</v>
      </c>
      <c r="B70" s="41" t="s">
        <v>1786</v>
      </c>
    </row>
    <row r="71" spans="1:2" ht="25.5">
      <c r="A71" s="42" t="s">
        <v>1951</v>
      </c>
      <c r="B71" s="43" t="s">
        <v>1787</v>
      </c>
    </row>
    <row r="72" spans="1:2" ht="25.5">
      <c r="A72" s="44" t="s">
        <v>1952</v>
      </c>
      <c r="B72" s="43" t="s">
        <v>1788</v>
      </c>
    </row>
    <row r="73" spans="1:2" ht="25.5">
      <c r="A73" s="44" t="s">
        <v>1953</v>
      </c>
      <c r="B73" s="43" t="s">
        <v>1789</v>
      </c>
    </row>
    <row r="74" spans="1:2" ht="12.75">
      <c r="A74" s="44" t="s">
        <v>1954</v>
      </c>
      <c r="B74" s="41" t="s">
        <v>1790</v>
      </c>
    </row>
    <row r="75" spans="1:2" ht="12.75">
      <c r="A75" s="40" t="s">
        <v>1955</v>
      </c>
      <c r="B75" s="41" t="s">
        <v>1791</v>
      </c>
    </row>
    <row r="76" spans="1:2" ht="12.75">
      <c r="A76" s="40" t="s">
        <v>1956</v>
      </c>
      <c r="B76" s="40" t="s">
        <v>1792</v>
      </c>
    </row>
    <row r="77" spans="1:2" ht="51">
      <c r="A77" s="44" t="s">
        <v>1720</v>
      </c>
      <c r="B77" s="43" t="s">
        <v>1793</v>
      </c>
    </row>
    <row r="78" spans="1:2" ht="25.5">
      <c r="A78" s="42" t="s">
        <v>1957</v>
      </c>
      <c r="B78" s="43" t="s">
        <v>1794</v>
      </c>
    </row>
    <row r="79" spans="1:2" ht="38.25">
      <c r="A79" s="42" t="s">
        <v>1958</v>
      </c>
      <c r="B79" s="43" t="s">
        <v>1795</v>
      </c>
    </row>
    <row r="80" spans="1:2" ht="25.5">
      <c r="A80" s="42" t="s">
        <v>1959</v>
      </c>
      <c r="B80" s="43" t="s">
        <v>1796</v>
      </c>
    </row>
    <row r="81" spans="1:2" ht="12.75">
      <c r="A81" s="42" t="s">
        <v>1960</v>
      </c>
      <c r="B81" s="42" t="s">
        <v>1797</v>
      </c>
    </row>
    <row r="82" spans="1:2" ht="12.75">
      <c r="A82" s="40" t="s">
        <v>1961</v>
      </c>
      <c r="B82" s="40" t="s">
        <v>1798</v>
      </c>
    </row>
    <row r="83" spans="1:2" ht="12.75">
      <c r="A83" s="40" t="s">
        <v>1962</v>
      </c>
      <c r="B83" s="40" t="s">
        <v>1799</v>
      </c>
    </row>
    <row r="84" spans="1:2" ht="12.75">
      <c r="A84" s="40" t="s">
        <v>1963</v>
      </c>
      <c r="B84" s="41" t="s">
        <v>1800</v>
      </c>
    </row>
    <row r="85" spans="1:2" ht="25.5">
      <c r="A85" s="40" t="s">
        <v>1964</v>
      </c>
      <c r="B85" s="41" t="s">
        <v>1801</v>
      </c>
    </row>
    <row r="86" spans="1:2" ht="12.75">
      <c r="A86" s="42" t="s">
        <v>1965</v>
      </c>
      <c r="B86" s="43" t="s">
        <v>1802</v>
      </c>
    </row>
    <row r="87" spans="1:2" ht="12.75">
      <c r="A87" s="42" t="s">
        <v>1966</v>
      </c>
      <c r="B87" s="43" t="s">
        <v>1803</v>
      </c>
    </row>
    <row r="88" spans="1:2" ht="12.75">
      <c r="A88" s="44" t="s">
        <v>1967</v>
      </c>
      <c r="B88" s="44" t="s">
        <v>1804</v>
      </c>
    </row>
    <row r="89" spans="1:2" ht="25.5">
      <c r="A89" s="40" t="s">
        <v>1968</v>
      </c>
      <c r="B89" s="41" t="s">
        <v>1805</v>
      </c>
    </row>
    <row r="90" spans="1:2" ht="38.25">
      <c r="A90" s="40" t="s">
        <v>1969</v>
      </c>
      <c r="B90" s="41" t="s">
        <v>1806</v>
      </c>
    </row>
    <row r="91" spans="1:2" ht="12.75">
      <c r="A91" s="40" t="s">
        <v>1970</v>
      </c>
      <c r="B91" s="43" t="s">
        <v>1807</v>
      </c>
    </row>
    <row r="92" spans="1:2" ht="25.5">
      <c r="A92" s="40" t="s">
        <v>1709</v>
      </c>
      <c r="B92" s="44" t="s">
        <v>1808</v>
      </c>
    </row>
    <row r="93" spans="1:2" ht="51">
      <c r="A93" s="40" t="s">
        <v>1971</v>
      </c>
      <c r="B93" s="44" t="s">
        <v>1809</v>
      </c>
    </row>
    <row r="94" spans="1:2" ht="38.25">
      <c r="A94" s="40" t="s">
        <v>1416</v>
      </c>
      <c r="B94" s="41" t="s">
        <v>1810</v>
      </c>
    </row>
    <row r="95" spans="1:2" ht="12.75">
      <c r="A95" s="40" t="s">
        <v>1972</v>
      </c>
      <c r="B95" s="43" t="s">
        <v>1811</v>
      </c>
    </row>
    <row r="96" spans="1:2" ht="12.75">
      <c r="A96" s="302" t="s">
        <v>1973</v>
      </c>
      <c r="B96" s="43" t="s">
        <v>1812</v>
      </c>
    </row>
    <row r="97" spans="1:2" ht="12.75">
      <c r="A97" s="302" t="s">
        <v>1813</v>
      </c>
      <c r="B97" s="302" t="s">
        <v>1813</v>
      </c>
    </row>
    <row r="98" spans="1:2" ht="12.75">
      <c r="A98" s="302" t="s">
        <v>1814</v>
      </c>
      <c r="B98" s="302" t="s">
        <v>1814</v>
      </c>
    </row>
    <row r="99" spans="1:2" ht="38.25">
      <c r="A99" s="44" t="s">
        <v>1974</v>
      </c>
      <c r="B99" s="43" t="s">
        <v>2369</v>
      </c>
    </row>
    <row r="100" spans="1:2" ht="51">
      <c r="A100" s="44" t="s">
        <v>1975</v>
      </c>
      <c r="B100" s="43" t="s">
        <v>1815</v>
      </c>
    </row>
    <row r="101" spans="1:2" ht="12.75">
      <c r="A101" s="40" t="s">
        <v>1976</v>
      </c>
      <c r="B101" s="41" t="s">
        <v>1816</v>
      </c>
    </row>
    <row r="102" spans="1:2" ht="25.5">
      <c r="A102" s="302" t="s">
        <v>1977</v>
      </c>
      <c r="B102" s="43" t="s">
        <v>1817</v>
      </c>
    </row>
    <row r="103" spans="1:2" ht="12.75">
      <c r="A103" s="44" t="s">
        <v>1978</v>
      </c>
      <c r="B103" s="43" t="s">
        <v>1818</v>
      </c>
    </row>
    <row r="104" spans="1:2" ht="12.75">
      <c r="A104" s="303" t="s">
        <v>1979</v>
      </c>
      <c r="B104" s="43" t="s">
        <v>1819</v>
      </c>
    </row>
    <row r="105" spans="1:2" ht="12.75">
      <c r="A105" s="303" t="s">
        <v>1980</v>
      </c>
      <c r="B105" s="43" t="s">
        <v>1820</v>
      </c>
    </row>
    <row r="106" spans="1:2" ht="38.25">
      <c r="A106" s="304" t="s">
        <v>1981</v>
      </c>
      <c r="B106" s="43" t="s">
        <v>1821</v>
      </c>
    </row>
    <row r="107" spans="1:2" ht="25.5">
      <c r="A107" s="303" t="s">
        <v>1982</v>
      </c>
      <c r="B107" s="43" t="s">
        <v>1822</v>
      </c>
    </row>
    <row r="108" spans="1:2" ht="25.5">
      <c r="A108" s="303" t="s">
        <v>1983</v>
      </c>
      <c r="B108" s="43" t="s">
        <v>1823</v>
      </c>
    </row>
    <row r="109" spans="1:2" ht="51">
      <c r="A109" s="305" t="s">
        <v>1984</v>
      </c>
      <c r="B109" s="43" t="s">
        <v>1824</v>
      </c>
    </row>
    <row r="110" spans="1:2" ht="63.75">
      <c r="A110" s="305" t="s">
        <v>1985</v>
      </c>
      <c r="B110" s="43" t="s">
        <v>1825</v>
      </c>
    </row>
    <row r="111" spans="1:2" ht="38.25">
      <c r="A111" s="303" t="s">
        <v>1986</v>
      </c>
      <c r="B111" s="41" t="s">
        <v>1826</v>
      </c>
    </row>
    <row r="112" spans="1:2" ht="38.25">
      <c r="A112" s="44" t="s">
        <v>1418</v>
      </c>
      <c r="B112" s="41" t="s">
        <v>1827</v>
      </c>
    </row>
    <row r="113" spans="1:2" ht="38.25">
      <c r="A113" s="303" t="s">
        <v>1987</v>
      </c>
      <c r="B113" s="41" t="s">
        <v>1828</v>
      </c>
    </row>
    <row r="114" spans="1:2" ht="51">
      <c r="A114" s="303" t="s">
        <v>1455</v>
      </c>
      <c r="B114" s="43" t="s">
        <v>1829</v>
      </c>
    </row>
    <row r="115" spans="1:2" ht="38.25">
      <c r="A115" s="303" t="s">
        <v>1406</v>
      </c>
      <c r="B115" s="43" t="s">
        <v>1830</v>
      </c>
    </row>
    <row r="116" spans="1:2" ht="12.75">
      <c r="A116" s="44" t="s">
        <v>1402</v>
      </c>
      <c r="B116" s="43" t="s">
        <v>1831</v>
      </c>
    </row>
    <row r="117" spans="1:2" ht="25.5">
      <c r="A117" s="44" t="s">
        <v>1988</v>
      </c>
      <c r="B117" s="43" t="s">
        <v>1832</v>
      </c>
    </row>
    <row r="118" spans="1:2" ht="38.25">
      <c r="A118" s="303" t="s">
        <v>1407</v>
      </c>
      <c r="B118" s="41" t="s">
        <v>1833</v>
      </c>
    </row>
    <row r="119" spans="1:2" ht="51">
      <c r="A119" s="44" t="s">
        <v>1408</v>
      </c>
      <c r="B119" s="41" t="s">
        <v>1834</v>
      </c>
    </row>
    <row r="120" spans="1:2" ht="38.25">
      <c r="A120" s="44" t="s">
        <v>1989</v>
      </c>
      <c r="B120" s="41" t="s">
        <v>1835</v>
      </c>
    </row>
    <row r="121" spans="1:2" ht="25.5">
      <c r="A121" s="303" t="s">
        <v>1990</v>
      </c>
      <c r="B121" s="43" t="s">
        <v>1836</v>
      </c>
    </row>
    <row r="122" spans="1:2" ht="25.5">
      <c r="A122" s="303" t="s">
        <v>1991</v>
      </c>
      <c r="B122" s="41" t="s">
        <v>1837</v>
      </c>
    </row>
    <row r="123" spans="1:2" ht="38.25">
      <c r="A123" s="303" t="s">
        <v>1415</v>
      </c>
      <c r="B123" s="43" t="s">
        <v>1838</v>
      </c>
    </row>
    <row r="124" spans="1:2" ht="25.5">
      <c r="A124" s="306" t="s">
        <v>1992</v>
      </c>
      <c r="B124" s="41" t="s">
        <v>1839</v>
      </c>
    </row>
    <row r="125" spans="1:2" ht="12.75">
      <c r="A125" s="306" t="s">
        <v>1993</v>
      </c>
      <c r="B125" s="41" t="s">
        <v>1840</v>
      </c>
    </row>
    <row r="126" spans="1:2" ht="51">
      <c r="A126" s="305" t="s">
        <v>1994</v>
      </c>
      <c r="B126" s="43" t="s">
        <v>1841</v>
      </c>
    </row>
    <row r="127" spans="1:2" ht="38.25">
      <c r="A127" s="305" t="s">
        <v>1995</v>
      </c>
      <c r="B127" s="43" t="s">
        <v>1842</v>
      </c>
    </row>
    <row r="128" spans="1:2" ht="12.75">
      <c r="A128" s="306" t="s">
        <v>1996</v>
      </c>
      <c r="B128" s="43" t="s">
        <v>1843</v>
      </c>
    </row>
    <row r="129" spans="1:2" ht="25.5">
      <c r="A129" s="303" t="s">
        <v>1997</v>
      </c>
      <c r="B129" s="41" t="s">
        <v>1844</v>
      </c>
    </row>
    <row r="130" spans="1:2" ht="25.5">
      <c r="A130" s="306" t="s">
        <v>1998</v>
      </c>
      <c r="B130" s="41" t="s">
        <v>1845</v>
      </c>
    </row>
    <row r="131" spans="1:2" ht="12.75">
      <c r="A131" s="305" t="s">
        <v>1999</v>
      </c>
      <c r="B131" s="43" t="s">
        <v>1846</v>
      </c>
    </row>
    <row r="132" spans="1:2" ht="25.5">
      <c r="A132" s="305" t="s">
        <v>2000</v>
      </c>
      <c r="B132" s="43" t="s">
        <v>1847</v>
      </c>
    </row>
    <row r="133" spans="1:2" ht="12.75">
      <c r="A133" s="305" t="s">
        <v>2001</v>
      </c>
      <c r="B133" s="43" t="s">
        <v>1848</v>
      </c>
    </row>
    <row r="134" spans="1:2" ht="38.25">
      <c r="A134" s="303" t="s">
        <v>2002</v>
      </c>
      <c r="B134" s="43" t="s">
        <v>1849</v>
      </c>
    </row>
    <row r="135" spans="1:2" ht="12.75">
      <c r="A135" s="303" t="s">
        <v>2003</v>
      </c>
      <c r="B135" s="43" t="s">
        <v>1850</v>
      </c>
    </row>
    <row r="136" spans="1:2" ht="12.75">
      <c r="A136" s="303" t="s">
        <v>2004</v>
      </c>
      <c r="B136" s="43" t="s">
        <v>1851</v>
      </c>
    </row>
    <row r="137" spans="1:2" ht="25.5">
      <c r="A137" s="304" t="s">
        <v>2005</v>
      </c>
      <c r="B137" s="43" t="s">
        <v>1852</v>
      </c>
    </row>
    <row r="138" spans="1:2" ht="12.75">
      <c r="A138" s="303" t="s">
        <v>1993</v>
      </c>
      <c r="B138" s="41" t="s">
        <v>1840</v>
      </c>
    </row>
    <row r="139" spans="1:2" ht="12.75">
      <c r="A139" s="305" t="s">
        <v>2006</v>
      </c>
      <c r="B139" s="43" t="s">
        <v>1853</v>
      </c>
    </row>
    <row r="140" spans="1:2" ht="25.5">
      <c r="A140" s="306" t="s">
        <v>2007</v>
      </c>
      <c r="B140" s="41" t="s">
        <v>1854</v>
      </c>
    </row>
    <row r="141" spans="1:2" ht="12.75">
      <c r="A141" s="305" t="s">
        <v>2008</v>
      </c>
      <c r="B141" s="43" t="s">
        <v>1855</v>
      </c>
    </row>
    <row r="142" spans="1:2" ht="12.75">
      <c r="A142" s="304" t="s">
        <v>1438</v>
      </c>
      <c r="B142" s="41" t="s">
        <v>1856</v>
      </c>
    </row>
    <row r="143" spans="1:2" ht="25.5">
      <c r="A143" s="304" t="s">
        <v>2009</v>
      </c>
      <c r="B143" s="41" t="s">
        <v>1857</v>
      </c>
    </row>
    <row r="144" spans="1:2" ht="25.5">
      <c r="A144" s="304" t="s">
        <v>1435</v>
      </c>
      <c r="B144" s="41" t="s">
        <v>1858</v>
      </c>
    </row>
    <row r="145" spans="1:2" ht="25.5">
      <c r="A145" s="304" t="s">
        <v>1436</v>
      </c>
      <c r="B145" s="41" t="s">
        <v>1859</v>
      </c>
    </row>
    <row r="146" spans="1:2" ht="38.25">
      <c r="A146" s="303" t="s">
        <v>2010</v>
      </c>
      <c r="B146" s="44" t="s">
        <v>1860</v>
      </c>
    </row>
    <row r="147" spans="1:2" ht="12.75">
      <c r="A147" s="305" t="s">
        <v>2011</v>
      </c>
      <c r="B147" s="43" t="s">
        <v>1861</v>
      </c>
    </row>
    <row r="148" spans="1:2" ht="38.25">
      <c r="A148" s="305" t="s">
        <v>1490</v>
      </c>
      <c r="B148" s="43" t="s">
        <v>1862</v>
      </c>
    </row>
    <row r="149" spans="1:2" ht="25.5">
      <c r="A149" s="306" t="s">
        <v>2012</v>
      </c>
      <c r="B149" s="44" t="s">
        <v>1863</v>
      </c>
    </row>
    <row r="150" spans="1:2" ht="25.5">
      <c r="A150" s="305" t="s">
        <v>2013</v>
      </c>
      <c r="B150" s="43" t="s">
        <v>1864</v>
      </c>
    </row>
    <row r="151" spans="1:2" ht="38.25">
      <c r="A151" s="303" t="s">
        <v>2014</v>
      </c>
      <c r="B151" s="44" t="s">
        <v>1865</v>
      </c>
    </row>
    <row r="152" spans="1:2" ht="25.5">
      <c r="A152" s="303" t="s">
        <v>1439</v>
      </c>
      <c r="B152" s="41" t="s">
        <v>1866</v>
      </c>
    </row>
    <row r="153" spans="1:2" ht="12.75">
      <c r="A153" s="306" t="s">
        <v>2015</v>
      </c>
      <c r="B153" s="41" t="s">
        <v>1867</v>
      </c>
    </row>
    <row r="154" spans="1:2" ht="25.5">
      <c r="A154" s="306" t="s">
        <v>2016</v>
      </c>
      <c r="B154" s="41" t="s">
        <v>1868</v>
      </c>
    </row>
    <row r="155" spans="1:2" ht="38.25">
      <c r="A155" s="303" t="s">
        <v>2017</v>
      </c>
      <c r="B155" s="43" t="s">
        <v>1869</v>
      </c>
    </row>
    <row r="156" spans="1:2" ht="38.25">
      <c r="A156" s="305" t="s">
        <v>2018</v>
      </c>
      <c r="B156" s="43" t="s">
        <v>1870</v>
      </c>
    </row>
    <row r="157" spans="1:2" ht="25.5">
      <c r="A157" s="306" t="s">
        <v>2019</v>
      </c>
      <c r="B157" s="41" t="s">
        <v>1871</v>
      </c>
    </row>
    <row r="158" spans="1:2" ht="38.25">
      <c r="A158" s="306" t="s">
        <v>2020</v>
      </c>
      <c r="B158" s="41" t="s">
        <v>1872</v>
      </c>
    </row>
    <row r="159" spans="1:2" ht="114.75">
      <c r="A159" s="303" t="s">
        <v>1721</v>
      </c>
      <c r="B159" s="41" t="s">
        <v>1873</v>
      </c>
    </row>
    <row r="160" spans="1:2" ht="38.25">
      <c r="A160" s="303" t="s">
        <v>2021</v>
      </c>
      <c r="B160" s="44" t="s">
        <v>1874</v>
      </c>
    </row>
    <row r="161" spans="1:2" ht="25.5">
      <c r="A161" s="303" t="s">
        <v>2022</v>
      </c>
      <c r="B161" s="44" t="s">
        <v>1875</v>
      </c>
    </row>
    <row r="162" spans="1:2" ht="25.5">
      <c r="A162" s="306" t="s">
        <v>1499</v>
      </c>
      <c r="B162" s="41" t="s">
        <v>1876</v>
      </c>
    </row>
    <row r="163" spans="1:2" ht="25.5">
      <c r="A163" s="303" t="s">
        <v>1713</v>
      </c>
      <c r="B163" s="44" t="s">
        <v>1877</v>
      </c>
    </row>
    <row r="164" spans="1:2" ht="25.5">
      <c r="A164" s="303" t="s">
        <v>1469</v>
      </c>
      <c r="B164" s="41" t="s">
        <v>1878</v>
      </c>
    </row>
    <row r="165" spans="1:2" ht="25.5">
      <c r="A165" s="305" t="s">
        <v>2023</v>
      </c>
      <c r="B165" s="43" t="s">
        <v>1879</v>
      </c>
    </row>
    <row r="166" spans="1:2" ht="25.5">
      <c r="A166" s="304" t="s">
        <v>2024</v>
      </c>
      <c r="B166" s="44" t="s">
        <v>1880</v>
      </c>
    </row>
    <row r="167" spans="1:2" ht="12.75">
      <c r="A167" s="306" t="s">
        <v>2025</v>
      </c>
      <c r="B167" s="44" t="s">
        <v>1881</v>
      </c>
    </row>
    <row r="168" spans="1:2" ht="12.75">
      <c r="A168" s="305" t="s">
        <v>2026</v>
      </c>
      <c r="B168" s="43" t="s">
        <v>1882</v>
      </c>
    </row>
    <row r="169" spans="1:2" ht="12.75">
      <c r="A169" s="305" t="s">
        <v>2027</v>
      </c>
      <c r="B169" s="43" t="s">
        <v>1883</v>
      </c>
    </row>
    <row r="170" spans="1:2" ht="25.5">
      <c r="A170" s="305" t="s">
        <v>2028</v>
      </c>
      <c r="B170" s="43" t="s">
        <v>1884</v>
      </c>
    </row>
    <row r="171" spans="1:2" ht="25.5">
      <c r="A171" s="306" t="s">
        <v>2029</v>
      </c>
      <c r="B171" s="41" t="s">
        <v>1885</v>
      </c>
    </row>
    <row r="172" spans="1:2" ht="102">
      <c r="A172" s="303" t="s">
        <v>2030</v>
      </c>
      <c r="B172" s="43" t="s">
        <v>1886</v>
      </c>
    </row>
    <row r="173" spans="1:2" ht="25.5">
      <c r="A173" s="303" t="s">
        <v>2031</v>
      </c>
      <c r="B173" s="41" t="s">
        <v>1887</v>
      </c>
    </row>
    <row r="174" spans="1:2" ht="89.25">
      <c r="A174" s="303" t="s">
        <v>2032</v>
      </c>
      <c r="B174" s="43" t="s">
        <v>1888</v>
      </c>
    </row>
    <row r="175" spans="1:2" ht="25.5">
      <c r="A175" s="44" t="s">
        <v>2033</v>
      </c>
      <c r="B175" s="43" t="s">
        <v>1889</v>
      </c>
    </row>
    <row r="176" spans="1:2" ht="38.25">
      <c r="A176" s="44" t="s">
        <v>1474</v>
      </c>
      <c r="B176" s="43" t="s">
        <v>1890</v>
      </c>
    </row>
    <row r="177" spans="1:2" ht="25.5">
      <c r="A177" s="44" t="s">
        <v>1475</v>
      </c>
      <c r="B177" s="43" t="s">
        <v>1891</v>
      </c>
    </row>
    <row r="178" spans="1:2" ht="12.75">
      <c r="A178" s="44" t="s">
        <v>1477</v>
      </c>
      <c r="B178" s="44" t="s">
        <v>1892</v>
      </c>
    </row>
    <row r="179" spans="1:2" ht="12.75">
      <c r="A179" s="44" t="s">
        <v>1478</v>
      </c>
      <c r="B179" s="43" t="s">
        <v>1893</v>
      </c>
    </row>
    <row r="180" spans="1:2" ht="25.5">
      <c r="A180" s="44" t="s">
        <v>2034</v>
      </c>
      <c r="B180" s="43" t="s">
        <v>1894</v>
      </c>
    </row>
    <row r="181" spans="1:2" ht="25.5">
      <c r="A181" s="44" t="s">
        <v>1480</v>
      </c>
      <c r="B181" s="43" t="s">
        <v>1895</v>
      </c>
    </row>
    <row r="182" spans="1:2" ht="25.5">
      <c r="A182" s="44" t="s">
        <v>1481</v>
      </c>
      <c r="B182" s="43" t="s">
        <v>1896</v>
      </c>
    </row>
  </sheetData>
  <sheetProtection/>
  <hyperlinks>
    <hyperlink ref="A1" location="'Общая информация'!A1" display="Вернуться на страницу &quot;Общая информация&quot;"/>
    <hyperlink ref="A2" location="'Инфраструктура и продукты'!A1" display="Вернуться на страницу &quot;Инфраструктура и продукты&quot;"/>
    <hyperlink ref="A3" location="'Финансовые обязательства'!A1" display="Вернуться на страницу &quot;Финансовые обязательства&quot;"/>
    <hyperlink ref="A69" location="ImpairmentlossreversalofimpairmentlossGLP" display="Impairment loss (reversal of impairment loss), gross loan portfolio"/>
    <hyperlink ref="A106" location="Noncurrentassetsordisposalgroupsclassifiedasheldforsale" display="Non current assets or disposal groups classified as held for sale"/>
    <hyperlink ref="A137" location="Otherprovisions" display="Other provisions"/>
    <hyperlink ref="A143" location="PARsixmonthsoneyaer" display="PAR 181 - 365 days"/>
    <hyperlink ref="A142" location="PARoveroneyear" display="PAR &gt; 365 days"/>
    <hyperlink ref="A145" location="PARthreemonthssixmonths" display="PAR 91 - 180 days"/>
    <hyperlink ref="A144" r:id="rId1" display="Риск портфеля свыше 30-90 дней"/>
    <hyperlink ref="A166" location="Totaltradeandotherpayables" display="Trade and other payables"/>
    <hyperlink ref="A181" location="Glossary!A181" display="Sample used for microenterprises data"/>
    <hyperlink ref="A182" location="Glossary!A182" display="Sample used for employment data"/>
  </hyperlinks>
  <printOptions/>
  <pageMargins left="0.7" right="0.7" top="0.75" bottom="0.75" header="0.3" footer="0.3"/>
  <pageSetup horizontalDpi="200" verticalDpi="200" orientation="portrait" r:id="rId3"/>
  <drawing r:id="rId2"/>
</worksheet>
</file>

<file path=xl/worksheets/sheet9.xml><?xml version="1.0" encoding="utf-8"?>
<worksheet xmlns="http://schemas.openxmlformats.org/spreadsheetml/2006/main" xmlns:r="http://schemas.openxmlformats.org/officeDocument/2006/relationships">
  <sheetPr codeName="Sheet9"/>
  <dimension ref="A1:AD243"/>
  <sheetViews>
    <sheetView zoomScalePageLayoutView="0" workbookViewId="0" topLeftCell="F1">
      <selection activeCell="P10" sqref="P10"/>
    </sheetView>
  </sheetViews>
  <sheetFormatPr defaultColWidth="9.140625" defaultRowHeight="15"/>
  <cols>
    <col min="1" max="1" width="35.140625" style="2" bestFit="1" customWidth="1"/>
    <col min="2" max="2" width="2.8515625" style="2" customWidth="1"/>
    <col min="3" max="3" width="28.28125" style="2" bestFit="1" customWidth="1"/>
    <col min="4" max="4" width="2.57421875" style="2" customWidth="1"/>
    <col min="5" max="5" width="9.57421875" style="2" bestFit="1" customWidth="1"/>
    <col min="6" max="6" width="18.57421875" style="2" bestFit="1" customWidth="1"/>
    <col min="7" max="8" width="9.140625" style="2" customWidth="1"/>
    <col min="9" max="9" width="6.7109375" style="2" bestFit="1" customWidth="1"/>
    <col min="10" max="10" width="9.00390625" style="2" customWidth="1"/>
    <col min="11" max="11" width="9.140625" style="2" customWidth="1"/>
    <col min="12" max="12" width="6.140625" style="2" bestFit="1" customWidth="1"/>
    <col min="13" max="17" width="9.140625" style="2" customWidth="1"/>
    <col min="18" max="18" width="26.7109375" style="2" customWidth="1"/>
    <col min="19" max="19" width="9.140625" style="2" customWidth="1"/>
    <col min="20" max="20" width="19.421875" style="2" customWidth="1"/>
    <col min="21" max="26" width="9.140625" style="2" customWidth="1"/>
    <col min="27" max="16384" width="9.140625" style="2" customWidth="1"/>
  </cols>
  <sheetData>
    <row r="1" spans="1:28" ht="11.25">
      <c r="A1" s="2" t="s">
        <v>1388</v>
      </c>
      <c r="C1" s="2" t="s">
        <v>2043</v>
      </c>
      <c r="E1" s="2" t="s">
        <v>1390</v>
      </c>
      <c r="F1" s="2" t="s">
        <v>1699</v>
      </c>
      <c r="I1" s="2" t="s">
        <v>1391</v>
      </c>
      <c r="L1" s="2" t="s">
        <v>2367</v>
      </c>
      <c r="N1" s="2" t="s">
        <v>1443</v>
      </c>
      <c r="P1" s="2" t="s">
        <v>199</v>
      </c>
      <c r="R1" s="2" t="s">
        <v>201</v>
      </c>
      <c r="T1" s="2" t="s">
        <v>202</v>
      </c>
      <c r="V1" s="2" t="s">
        <v>203</v>
      </c>
      <c r="X1" s="2" t="s">
        <v>204</v>
      </c>
      <c r="Z1" s="2" t="s">
        <v>209</v>
      </c>
      <c r="AB1" s="2" t="s">
        <v>205</v>
      </c>
    </row>
    <row r="2" spans="1:28" ht="11.25">
      <c r="A2" s="4" t="s">
        <v>1501</v>
      </c>
      <c r="C2" s="4" t="s">
        <v>1501</v>
      </c>
      <c r="E2" s="4" t="s">
        <v>1501</v>
      </c>
      <c r="F2" s="4" t="s">
        <v>1501</v>
      </c>
      <c r="G2" s="307" t="s">
        <v>2042</v>
      </c>
      <c r="H2" s="1"/>
      <c r="I2" s="4" t="s">
        <v>1501</v>
      </c>
      <c r="L2" s="4" t="s">
        <v>1501</v>
      </c>
      <c r="N2" s="4" t="s">
        <v>1501</v>
      </c>
      <c r="P2" s="4" t="s">
        <v>1501</v>
      </c>
      <c r="R2" s="4" t="s">
        <v>1501</v>
      </c>
      <c r="T2" s="4" t="s">
        <v>1501</v>
      </c>
      <c r="V2" s="4" t="s">
        <v>1501</v>
      </c>
      <c r="X2" s="4" t="s">
        <v>1501</v>
      </c>
      <c r="Z2" s="4" t="s">
        <v>1501</v>
      </c>
      <c r="AB2" s="313" t="s">
        <v>2292</v>
      </c>
    </row>
    <row r="3" spans="1:28" ht="51">
      <c r="A3" s="3" t="s">
        <v>2051</v>
      </c>
      <c r="C3" s="308" t="s">
        <v>2044</v>
      </c>
      <c r="E3" s="1" t="s">
        <v>185</v>
      </c>
      <c r="F3" s="299" t="s">
        <v>1502</v>
      </c>
      <c r="G3" s="1" t="str">
        <f>E3</f>
        <v>AED</v>
      </c>
      <c r="H3" s="1"/>
      <c r="I3" s="2">
        <v>1</v>
      </c>
      <c r="J3" s="2">
        <v>1</v>
      </c>
      <c r="K3" s="2">
        <v>1</v>
      </c>
      <c r="L3" s="2" t="s">
        <v>2365</v>
      </c>
      <c r="N3" s="298" t="s">
        <v>1496</v>
      </c>
      <c r="P3" s="2" t="s">
        <v>1705</v>
      </c>
      <c r="R3" s="2" t="s">
        <v>1700</v>
      </c>
      <c r="T3" s="301" t="s">
        <v>2326</v>
      </c>
      <c r="V3" s="312" t="s">
        <v>2031</v>
      </c>
      <c r="X3" s="311" t="s">
        <v>1468</v>
      </c>
      <c r="Z3" s="182">
        <v>40740</v>
      </c>
      <c r="AB3" s="313" t="s">
        <v>2293</v>
      </c>
    </row>
    <row r="4" spans="1:28" ht="22.5">
      <c r="A4" s="3" t="s">
        <v>2052</v>
      </c>
      <c r="C4" s="308" t="s">
        <v>2045</v>
      </c>
      <c r="E4" s="1" t="s">
        <v>184</v>
      </c>
      <c r="F4" s="299" t="s">
        <v>1503</v>
      </c>
      <c r="G4" s="1" t="str">
        <f aca="true" t="shared" si="0" ref="G4:G67">E4</f>
        <v>AFA</v>
      </c>
      <c r="H4" s="1"/>
      <c r="I4" s="4" t="s">
        <v>211</v>
      </c>
      <c r="J4" s="4" t="s">
        <v>211</v>
      </c>
      <c r="K4" s="4">
        <v>1000</v>
      </c>
      <c r="L4" s="2" t="s">
        <v>2366</v>
      </c>
      <c r="N4" s="298" t="s">
        <v>1497</v>
      </c>
      <c r="P4" s="2" t="s">
        <v>1706</v>
      </c>
      <c r="R4" s="2" t="s">
        <v>1701</v>
      </c>
      <c r="T4" s="301" t="s">
        <v>2327</v>
      </c>
      <c r="V4" s="308" t="s">
        <v>2291</v>
      </c>
      <c r="X4" s="311" t="s">
        <v>1469</v>
      </c>
      <c r="Z4" s="182">
        <v>40755</v>
      </c>
      <c r="AB4" s="313" t="s">
        <v>2294</v>
      </c>
    </row>
    <row r="5" spans="1:28" ht="11.25">
      <c r="A5" s="3" t="s">
        <v>2053</v>
      </c>
      <c r="C5" s="308" t="s">
        <v>2046</v>
      </c>
      <c r="E5" s="1" t="s">
        <v>183</v>
      </c>
      <c r="F5" s="299" t="s">
        <v>1504</v>
      </c>
      <c r="G5" s="1" t="str">
        <f t="shared" si="0"/>
        <v>ALL</v>
      </c>
      <c r="H5" s="1"/>
      <c r="I5" s="4" t="s">
        <v>212</v>
      </c>
      <c r="J5" s="4" t="s">
        <v>212</v>
      </c>
      <c r="K5" s="4">
        <v>1000000</v>
      </c>
      <c r="N5" s="298" t="s">
        <v>1498</v>
      </c>
      <c r="R5" s="2" t="s">
        <v>1702</v>
      </c>
      <c r="T5" s="298" t="s">
        <v>2030</v>
      </c>
      <c r="Z5" s="182">
        <v>40786</v>
      </c>
      <c r="AB5" s="313" t="s">
        <v>2295</v>
      </c>
    </row>
    <row r="6" spans="1:28" ht="11.25">
      <c r="A6" s="3" t="s">
        <v>2054</v>
      </c>
      <c r="C6" s="308" t="s">
        <v>2047</v>
      </c>
      <c r="E6" s="1" t="s">
        <v>182</v>
      </c>
      <c r="F6" s="299" t="s">
        <v>1505</v>
      </c>
      <c r="G6" s="1" t="str">
        <f t="shared" si="0"/>
        <v>AMD</v>
      </c>
      <c r="H6" s="1"/>
      <c r="N6" s="298" t="s">
        <v>1499</v>
      </c>
      <c r="R6" s="2" t="s">
        <v>2322</v>
      </c>
      <c r="Z6" s="182">
        <v>40816</v>
      </c>
      <c r="AB6" s="313" t="s">
        <v>2296</v>
      </c>
    </row>
    <row r="7" spans="1:28" ht="22.5">
      <c r="A7" s="3" t="s">
        <v>2055</v>
      </c>
      <c r="C7" s="308" t="s">
        <v>2048</v>
      </c>
      <c r="E7" s="1" t="s">
        <v>181</v>
      </c>
      <c r="F7" s="299" t="s">
        <v>1506</v>
      </c>
      <c r="G7" s="1" t="str">
        <f t="shared" si="0"/>
        <v>ANG</v>
      </c>
      <c r="H7" s="1"/>
      <c r="N7" s="298" t="s">
        <v>1500</v>
      </c>
      <c r="R7" s="2" t="s">
        <v>1977</v>
      </c>
      <c r="Z7" s="182">
        <v>40847</v>
      </c>
      <c r="AB7" s="313" t="s">
        <v>2297</v>
      </c>
    </row>
    <row r="8" spans="1:28" ht="11.25">
      <c r="A8" s="310" t="s">
        <v>2056</v>
      </c>
      <c r="C8" s="309" t="s">
        <v>2049</v>
      </c>
      <c r="E8" s="1" t="s">
        <v>180</v>
      </c>
      <c r="F8" s="299" t="s">
        <v>1507</v>
      </c>
      <c r="G8" s="1" t="str">
        <f t="shared" si="0"/>
        <v>AOA</v>
      </c>
      <c r="H8" s="1"/>
      <c r="R8" s="2" t="s">
        <v>1912</v>
      </c>
      <c r="Z8" s="182">
        <v>40877</v>
      </c>
      <c r="AB8" s="313" t="s">
        <v>2298</v>
      </c>
    </row>
    <row r="9" spans="1:28" ht="11.25">
      <c r="A9" s="3" t="s">
        <v>2057</v>
      </c>
      <c r="E9" s="1" t="s">
        <v>179</v>
      </c>
      <c r="F9" s="299" t="s">
        <v>1508</v>
      </c>
      <c r="G9" s="1" t="str">
        <f t="shared" si="0"/>
        <v>AON</v>
      </c>
      <c r="H9" s="1"/>
      <c r="R9" s="2" t="s">
        <v>1703</v>
      </c>
      <c r="Z9" s="182">
        <v>40908</v>
      </c>
      <c r="AB9" s="313" t="s">
        <v>2299</v>
      </c>
    </row>
    <row r="10" spans="1:28" ht="11.25">
      <c r="A10" s="3" t="s">
        <v>2058</v>
      </c>
      <c r="E10" s="1" t="s">
        <v>178</v>
      </c>
      <c r="F10" s="299" t="s">
        <v>1509</v>
      </c>
      <c r="G10" s="1" t="str">
        <f t="shared" si="0"/>
        <v>ARS</v>
      </c>
      <c r="H10" s="1"/>
      <c r="R10" s="2" t="s">
        <v>1980</v>
      </c>
      <c r="Z10" s="182">
        <v>40909</v>
      </c>
      <c r="AB10" s="313" t="s">
        <v>2300</v>
      </c>
    </row>
    <row r="11" spans="1:28" ht="11.25">
      <c r="A11" s="3" t="s">
        <v>2059</v>
      </c>
      <c r="E11" s="1" t="s">
        <v>177</v>
      </c>
      <c r="F11" s="299" t="s">
        <v>1510</v>
      </c>
      <c r="G11" s="1" t="str">
        <f t="shared" si="0"/>
        <v>ATS</v>
      </c>
      <c r="H11" s="1"/>
      <c r="R11" s="2" t="s">
        <v>1704</v>
      </c>
      <c r="Z11" s="182">
        <v>40910</v>
      </c>
      <c r="AB11" s="313" t="s">
        <v>2301</v>
      </c>
    </row>
    <row r="12" spans="1:28" ht="11.25">
      <c r="A12" s="3" t="s">
        <v>2060</v>
      </c>
      <c r="E12" s="1" t="s">
        <v>176</v>
      </c>
      <c r="F12" s="299" t="s">
        <v>1511</v>
      </c>
      <c r="G12" s="1" t="str">
        <f t="shared" si="0"/>
        <v>AUD</v>
      </c>
      <c r="H12" s="1"/>
      <c r="Z12" s="182">
        <v>40911</v>
      </c>
      <c r="AB12" s="313" t="s">
        <v>2302</v>
      </c>
    </row>
    <row r="13" spans="1:28" ht="11.25">
      <c r="A13" s="3" t="s">
        <v>2061</v>
      </c>
      <c r="E13" s="1" t="s">
        <v>175</v>
      </c>
      <c r="F13" s="299" t="s">
        <v>1512</v>
      </c>
      <c r="G13" s="1" t="str">
        <f t="shared" si="0"/>
        <v>AWG</v>
      </c>
      <c r="H13" s="1"/>
      <c r="R13" s="4" t="s">
        <v>206</v>
      </c>
      <c r="Z13" s="182">
        <v>40912</v>
      </c>
      <c r="AB13" s="313" t="s">
        <v>2303</v>
      </c>
    </row>
    <row r="14" spans="1:28" ht="33.75">
      <c r="A14" s="3" t="s">
        <v>2062</v>
      </c>
      <c r="E14" s="1" t="s">
        <v>174</v>
      </c>
      <c r="F14" s="299" t="s">
        <v>1513</v>
      </c>
      <c r="G14" s="1" t="str">
        <f t="shared" si="0"/>
        <v>AZM</v>
      </c>
      <c r="H14" s="1"/>
      <c r="R14" s="2" t="str">
        <f>R3</f>
        <v>Корпорации</v>
      </c>
      <c r="S14" s="2" t="s">
        <v>1812</v>
      </c>
      <c r="Z14" s="182">
        <v>40913</v>
      </c>
      <c r="AB14" s="2" t="s">
        <v>2304</v>
      </c>
    </row>
    <row r="15" spans="1:28" ht="22.5">
      <c r="A15" s="3" t="s">
        <v>2063</v>
      </c>
      <c r="E15" s="1" t="s">
        <v>186</v>
      </c>
      <c r="F15" s="299" t="s">
        <v>1514</v>
      </c>
      <c r="G15" s="1" t="str">
        <f t="shared" si="0"/>
        <v>AZN</v>
      </c>
      <c r="H15" s="1"/>
      <c r="R15" s="2" t="str">
        <f>R4</f>
        <v>Финансовые учреждения</v>
      </c>
      <c r="S15" s="2" t="s">
        <v>1813</v>
      </c>
      <c r="Z15" s="182">
        <v>40914</v>
      </c>
      <c r="AB15" s="2" t="s">
        <v>2305</v>
      </c>
    </row>
    <row r="16" spans="1:28" ht="22.5">
      <c r="A16" s="3" t="s">
        <v>2064</v>
      </c>
      <c r="E16" s="1" t="s">
        <v>173</v>
      </c>
      <c r="F16" s="299" t="s">
        <v>1515</v>
      </c>
      <c r="G16" s="1" t="str">
        <f t="shared" si="0"/>
        <v>BAM</v>
      </c>
      <c r="H16" s="1"/>
      <c r="R16" s="2" t="str">
        <f aca="true" t="shared" si="1" ref="R16:R22">R5</f>
        <v>Для государства</v>
      </c>
      <c r="S16" s="2" t="s">
        <v>1814</v>
      </c>
      <c r="AB16" s="2" t="s">
        <v>2306</v>
      </c>
    </row>
    <row r="17" spans="1:19" ht="11.25">
      <c r="A17" s="3" t="s">
        <v>2065</v>
      </c>
      <c r="E17" s="1" t="s">
        <v>172</v>
      </c>
      <c r="F17" s="299" t="s">
        <v>1516</v>
      </c>
      <c r="G17" s="1" t="str">
        <f t="shared" si="0"/>
        <v>BBD</v>
      </c>
      <c r="H17" s="1"/>
      <c r="R17" s="2" t="str">
        <f t="shared" si="1"/>
        <v>Mалые и средние предприятия</v>
      </c>
      <c r="S17" s="2" t="s">
        <v>1815</v>
      </c>
    </row>
    <row r="18" spans="1:19" ht="11.25">
      <c r="A18" s="3" t="s">
        <v>2066</v>
      </c>
      <c r="E18" s="1" t="s">
        <v>171</v>
      </c>
      <c r="F18" s="299" t="s">
        <v>1517</v>
      </c>
      <c r="G18" s="1" t="str">
        <f t="shared" si="0"/>
        <v>BDT</v>
      </c>
      <c r="H18" s="1"/>
      <c r="R18" s="2" t="str">
        <f t="shared" si="1"/>
        <v>Займы на микропредпринимательство</v>
      </c>
      <c r="S18" s="2" t="s">
        <v>1817</v>
      </c>
    </row>
    <row r="19" spans="1:19" ht="11.25">
      <c r="A19" s="3" t="s">
        <v>2067</v>
      </c>
      <c r="E19" s="1" t="s">
        <v>170</v>
      </c>
      <c r="F19" s="299" t="s">
        <v>1518</v>
      </c>
      <c r="G19" s="1" t="str">
        <f t="shared" si="0"/>
        <v>BEF</v>
      </c>
      <c r="H19" s="1"/>
      <c r="R19" s="2" t="str">
        <f t="shared" si="1"/>
        <v>Потребительские займы</v>
      </c>
      <c r="S19" s="2" t="s">
        <v>1739</v>
      </c>
    </row>
    <row r="20" spans="1:30" ht="11.25">
      <c r="A20" s="3" t="s">
        <v>2068</v>
      </c>
      <c r="E20" s="1" t="s">
        <v>169</v>
      </c>
      <c r="F20" s="299" t="s">
        <v>1519</v>
      </c>
      <c r="G20" s="1" t="str">
        <f t="shared" si="0"/>
        <v>BGN</v>
      </c>
      <c r="H20" s="1"/>
      <c r="R20" s="2" t="str">
        <f t="shared" si="1"/>
        <v>Образовательный</v>
      </c>
      <c r="S20" s="2" t="s">
        <v>1757</v>
      </c>
      <c r="AB20" s="174">
        <f>IF(OR('Инфраструктура и продукты'!E38="",'Инфраструктура и продукты'!E39="",'Инфраструктура и продукты'!E40=""),"",IF(AND('Инфраструктура и продукты'!E30&lt;&gt;0,SUM('Инфраструктура и продукты'!E38:E40)&lt;&gt;0),IF('Инфраструктура и продукты'!E30&lt;&gt;SUM('Инфраструктура и продукты'!E38:E40),1,""),""))</f>
      </c>
      <c r="AC20" s="174">
        <f>IF(OR('Инфраструктура и продукты'!F38="",'Инфраструктура и продукты'!F39="",'Инфраструктура и продукты'!F40=""),"",IF(AND('Инфраструктура и продукты'!F30&lt;&gt;0,SUM('Инфраструктура и продукты'!F38:F40)&lt;&gt;0),IF('Инфраструктура и продукты'!F30&lt;&gt;SUM('Инфраструктура и продукты'!F38:F40),1,""),""))</f>
      </c>
      <c r="AD20" s="174">
        <f>IF(OR('Инфраструктура и продукты'!G38="",'Инфраструктура и продукты'!G39="",'Инфраструктура и продукты'!G40=""),"",IF(AND('Инфраструктура и продукты'!G30&lt;&gt;0,SUM('Инфраструктура и продукты'!G38:G40)&lt;&gt;0),IF('Инфраструктура и продукты'!G30&lt;&gt;SUM('Инфраструктура и продукты'!G38:G40),1,""),""))</f>
      </c>
    </row>
    <row r="21" spans="1:30" ht="11.25">
      <c r="A21" s="3" t="s">
        <v>2069</v>
      </c>
      <c r="E21" s="1" t="s">
        <v>168</v>
      </c>
      <c r="F21" s="299" t="s">
        <v>1520</v>
      </c>
      <c r="G21" s="1" t="str">
        <f t="shared" si="0"/>
        <v>BHD</v>
      </c>
      <c r="H21" s="1"/>
      <c r="R21" s="2" t="str">
        <f t="shared" si="1"/>
        <v>Ипотечные займы / займы на улучшение жилищных условий</v>
      </c>
      <c r="S21" s="2" t="s">
        <v>1820</v>
      </c>
      <c r="AB21" s="175">
        <f>IF(OR('Инфраструктура и продукты'!E42="",'Инфраструктура и продукты'!E43=""),"",IF(AND('Инфраструктура и продукты'!E30&lt;&gt;0,SUM('Инфраструктура и продукты'!E42:E43)&lt;&gt;0),IF('Инфраструктура и продукты'!E30&lt;&gt;SUM('Инфраструктура и продукты'!E42:E43),1,""),""))</f>
      </c>
      <c r="AC21" s="175">
        <f>IF(OR('Инфраструктура и продукты'!F42="",'Инфраструктура и продукты'!F43=""),"",IF(AND('Инфраструктура и продукты'!F30&lt;&gt;0,SUM('Инфраструктура и продукты'!F42:F43)&lt;&gt;0),IF('Инфраструктура и продукты'!F30&lt;&gt;SUM('Инфраструктура и продукты'!F42:F43),1,""),""))</f>
      </c>
      <c r="AD21" s="175">
        <f>IF(OR('Инфраструктура и продукты'!G42="",'Инфраструктура и продукты'!G43=""),"",IF(AND('Инфраструктура и продукты'!G30&lt;&gt;0,SUM('Инфраструктура и продукты'!G42:G43)&lt;&gt;0),IF('Инфраструктура и продукты'!G30&lt;&gt;SUM('Инфраструктура и продукты'!G42:G43),1,""),""))</f>
      </c>
    </row>
    <row r="22" spans="1:30" ht="11.25">
      <c r="A22" s="3" t="s">
        <v>2070</v>
      </c>
      <c r="E22" s="1" t="s">
        <v>167</v>
      </c>
      <c r="F22" s="299" t="s">
        <v>1521</v>
      </c>
      <c r="G22" s="1" t="str">
        <f t="shared" si="0"/>
        <v>BIF</v>
      </c>
      <c r="H22" s="1"/>
      <c r="R22" s="2" t="str">
        <f t="shared" si="1"/>
        <v>Иные кредиты на нужды домохозяйств</v>
      </c>
      <c r="S22" s="2" t="s">
        <v>1783</v>
      </c>
      <c r="AB22" s="175">
        <f>IF(OR('Инфраструктура и продукты'!E45="",'Инфраструктура и продукты'!E46=""),"",IF(AND('Инфраструктура и продукты'!E30&lt;&gt;0,SUM('Инфраструктура и продукты'!E45:E46)&lt;&gt;0),IF('Инфраструктура и продукты'!E30&lt;&gt;SUM('Инфраструктура и продукты'!E45:E46),1,""),""))</f>
      </c>
      <c r="AC22" s="175">
        <f>IF(OR('Инфраструктура и продукты'!F45="",'Инфраструктура и продукты'!F46=""),"",IF(AND('Инфраструктура и продукты'!F30&lt;&gt;0,SUM('Инфраструктура и продукты'!F45:F46)&lt;&gt;0),IF('Инфраструктура и продукты'!F30&lt;&gt;SUM('Инфраструктура и продукты'!F45:F46),1,""),""))</f>
      </c>
      <c r="AD22" s="175">
        <f>IF(OR('Инфраструктура и продукты'!G45="",'Инфраструктура и продукты'!G46=""),"",IF(AND('Инфраструктура и продукты'!G30&lt;&gt;0,SUM('Инфраструктура и продукты'!G45:G46)&lt;&gt;0),IF('Инфраструктура и продукты'!G30&lt;&gt;SUM('Инфраструктура и продукты'!G45:G46),1,""),""))</f>
      </c>
    </row>
    <row r="23" spans="1:30" ht="11.25">
      <c r="A23" s="3" t="s">
        <v>2071</v>
      </c>
      <c r="E23" s="1" t="s">
        <v>166</v>
      </c>
      <c r="F23" s="299" t="s">
        <v>1522</v>
      </c>
      <c r="G23" s="1" t="str">
        <f t="shared" si="0"/>
        <v>BMD</v>
      </c>
      <c r="H23" s="1"/>
      <c r="AB23" s="195">
        <f>SUM(AB20:AB22)</f>
        <v>0</v>
      </c>
      <c r="AC23" s="195">
        <f>SUM(AC20:AC22)</f>
        <v>0</v>
      </c>
      <c r="AD23" s="195">
        <f>SUM(AD20:AD22)</f>
        <v>0</v>
      </c>
    </row>
    <row r="24" spans="1:8" ht="11.25">
      <c r="A24" s="3" t="s">
        <v>2072</v>
      </c>
      <c r="E24" s="1" t="s">
        <v>165</v>
      </c>
      <c r="F24" s="299" t="s">
        <v>1523</v>
      </c>
      <c r="G24" s="1" t="str">
        <f t="shared" si="0"/>
        <v>BND</v>
      </c>
      <c r="H24" s="1"/>
    </row>
    <row r="25" spans="1:8" ht="22.5">
      <c r="A25" s="3" t="s">
        <v>2073</v>
      </c>
      <c r="E25" s="1" t="s">
        <v>164</v>
      </c>
      <c r="F25" s="299" t="s">
        <v>1524</v>
      </c>
      <c r="G25" s="1" t="str">
        <f t="shared" si="0"/>
        <v>BOB</v>
      </c>
      <c r="H25" s="1"/>
    </row>
    <row r="26" spans="1:8" ht="11.25">
      <c r="A26" s="3" t="s">
        <v>2074</v>
      </c>
      <c r="E26" s="1" t="s">
        <v>163</v>
      </c>
      <c r="F26" s="299" t="s">
        <v>1525</v>
      </c>
      <c r="G26" s="1" t="str">
        <f t="shared" si="0"/>
        <v>BRL</v>
      </c>
      <c r="H26" s="1"/>
    </row>
    <row r="27" spans="1:8" ht="11.25">
      <c r="A27" s="3" t="s">
        <v>2075</v>
      </c>
      <c r="E27" s="1" t="s">
        <v>162</v>
      </c>
      <c r="F27" s="299" t="s">
        <v>1526</v>
      </c>
      <c r="G27" s="1" t="str">
        <f t="shared" si="0"/>
        <v>BSD</v>
      </c>
      <c r="H27" s="1"/>
    </row>
    <row r="28" spans="1:8" ht="11.25">
      <c r="A28" s="3" t="s">
        <v>2076</v>
      </c>
      <c r="E28" s="1" t="s">
        <v>161</v>
      </c>
      <c r="F28" s="299" t="s">
        <v>1527</v>
      </c>
      <c r="G28" s="1" t="str">
        <f t="shared" si="0"/>
        <v>BTN</v>
      </c>
      <c r="H28" s="1"/>
    </row>
    <row r="29" spans="1:8" ht="11.25">
      <c r="A29" s="3" t="s">
        <v>2077</v>
      </c>
      <c r="E29" s="1" t="s">
        <v>160</v>
      </c>
      <c r="F29" s="299" t="s">
        <v>1528</v>
      </c>
      <c r="G29" s="1" t="str">
        <f t="shared" si="0"/>
        <v>BWP</v>
      </c>
      <c r="H29" s="1"/>
    </row>
    <row r="30" spans="1:8" ht="11.25">
      <c r="A30" s="3" t="s">
        <v>2078</v>
      </c>
      <c r="E30" s="1" t="s">
        <v>159</v>
      </c>
      <c r="F30" s="300" t="s">
        <v>187</v>
      </c>
      <c r="G30" s="1" t="str">
        <f t="shared" si="0"/>
        <v>BYR</v>
      </c>
      <c r="H30" s="1"/>
    </row>
    <row r="31" spans="1:8" ht="11.25">
      <c r="A31" s="3" t="s">
        <v>2079</v>
      </c>
      <c r="E31" s="1" t="s">
        <v>159</v>
      </c>
      <c r="F31" s="299" t="s">
        <v>1529</v>
      </c>
      <c r="G31" s="1" t="str">
        <f t="shared" si="0"/>
        <v>BYR</v>
      </c>
      <c r="H31" s="1"/>
    </row>
    <row r="32" spans="1:8" ht="11.25">
      <c r="A32" s="3" t="s">
        <v>2080</v>
      </c>
      <c r="E32" s="1" t="s">
        <v>158</v>
      </c>
      <c r="F32" s="299" t="s">
        <v>1530</v>
      </c>
      <c r="G32" s="1" t="str">
        <f t="shared" si="0"/>
        <v>BZD</v>
      </c>
      <c r="H32" s="1"/>
    </row>
    <row r="33" spans="1:8" ht="11.25">
      <c r="A33" s="310" t="s">
        <v>2081</v>
      </c>
      <c r="E33" s="1" t="s">
        <v>157</v>
      </c>
      <c r="F33" s="299" t="s">
        <v>1531</v>
      </c>
      <c r="G33" s="1" t="str">
        <f t="shared" si="0"/>
        <v>CAD</v>
      </c>
      <c r="H33" s="1"/>
    </row>
    <row r="34" spans="1:8" ht="11.25">
      <c r="A34" s="310" t="s">
        <v>2082</v>
      </c>
      <c r="E34" s="1" t="s">
        <v>156</v>
      </c>
      <c r="F34" s="299" t="s">
        <v>1532</v>
      </c>
      <c r="G34" s="1" t="str">
        <f t="shared" si="0"/>
        <v>CDF</v>
      </c>
      <c r="H34" s="1"/>
    </row>
    <row r="35" spans="1:8" ht="11.25">
      <c r="A35" s="3" t="s">
        <v>2083</v>
      </c>
      <c r="E35" s="1" t="s">
        <v>155</v>
      </c>
      <c r="F35" s="299" t="s">
        <v>1533</v>
      </c>
      <c r="G35" s="1" t="str">
        <f t="shared" si="0"/>
        <v>CHF</v>
      </c>
      <c r="H35" s="1"/>
    </row>
    <row r="36" spans="1:8" ht="33.75">
      <c r="A36" s="3" t="s">
        <v>2084</v>
      </c>
      <c r="E36" s="1" t="s">
        <v>154</v>
      </c>
      <c r="F36" s="299" t="s">
        <v>1534</v>
      </c>
      <c r="G36" s="1" t="str">
        <f t="shared" si="0"/>
        <v>CLF</v>
      </c>
      <c r="H36" s="1"/>
    </row>
    <row r="37" spans="1:8" ht="11.25">
      <c r="A37" s="3" t="s">
        <v>2085</v>
      </c>
      <c r="E37" s="1" t="s">
        <v>153</v>
      </c>
      <c r="F37" s="299" t="s">
        <v>1535</v>
      </c>
      <c r="G37" s="1" t="str">
        <f t="shared" si="0"/>
        <v>CLP</v>
      </c>
      <c r="H37" s="1"/>
    </row>
    <row r="38" spans="1:8" ht="11.25">
      <c r="A38" s="3" t="s">
        <v>2086</v>
      </c>
      <c r="E38" s="1" t="s">
        <v>152</v>
      </c>
      <c r="F38" s="299" t="s">
        <v>1536</v>
      </c>
      <c r="G38" s="1" t="str">
        <f t="shared" si="0"/>
        <v>CNY</v>
      </c>
      <c r="H38" s="1"/>
    </row>
    <row r="39" spans="1:8" ht="11.25">
      <c r="A39" s="3" t="s">
        <v>2087</v>
      </c>
      <c r="E39" s="1" t="s">
        <v>151</v>
      </c>
      <c r="F39" s="299" t="s">
        <v>1537</v>
      </c>
      <c r="G39" s="1" t="str">
        <f t="shared" si="0"/>
        <v>COP</v>
      </c>
      <c r="H39" s="1"/>
    </row>
    <row r="40" spans="1:8" ht="11.25">
      <c r="A40" s="3" t="s">
        <v>2088</v>
      </c>
      <c r="E40" s="1" t="s">
        <v>150</v>
      </c>
      <c r="F40" s="299" t="s">
        <v>1538</v>
      </c>
      <c r="G40" s="1" t="str">
        <f t="shared" si="0"/>
        <v>CRC</v>
      </c>
      <c r="H40" s="1"/>
    </row>
    <row r="41" spans="1:8" ht="11.25">
      <c r="A41" s="3" t="s">
        <v>2089</v>
      </c>
      <c r="E41" s="1" t="s">
        <v>149</v>
      </c>
      <c r="F41" s="299" t="s">
        <v>1539</v>
      </c>
      <c r="G41" s="1" t="str">
        <f t="shared" si="0"/>
        <v>CSD</v>
      </c>
      <c r="H41" s="1"/>
    </row>
    <row r="42" spans="1:8" ht="22.5">
      <c r="A42" s="3" t="s">
        <v>2090</v>
      </c>
      <c r="E42" s="1" t="s">
        <v>188</v>
      </c>
      <c r="F42" s="299" t="s">
        <v>1540</v>
      </c>
      <c r="G42" s="1" t="str">
        <f t="shared" si="0"/>
        <v>CUC</v>
      </c>
      <c r="H42" s="1"/>
    </row>
    <row r="43" spans="1:8" ht="11.25">
      <c r="A43" s="3" t="s">
        <v>2091</v>
      </c>
      <c r="E43" s="1" t="s">
        <v>148</v>
      </c>
      <c r="F43" s="299" t="s">
        <v>1541</v>
      </c>
      <c r="G43" s="1" t="str">
        <f t="shared" si="0"/>
        <v>CUP</v>
      </c>
      <c r="H43" s="1"/>
    </row>
    <row r="44" spans="1:8" ht="11.25">
      <c r="A44" s="3" t="s">
        <v>2092</v>
      </c>
      <c r="E44" s="1" t="s">
        <v>147</v>
      </c>
      <c r="F44" s="299" t="s">
        <v>1542</v>
      </c>
      <c r="G44" s="1" t="str">
        <f t="shared" si="0"/>
        <v>CVE</v>
      </c>
      <c r="H44" s="1"/>
    </row>
    <row r="45" spans="1:8" ht="11.25">
      <c r="A45" s="3" t="s">
        <v>2093</v>
      </c>
      <c r="E45" s="1" t="s">
        <v>146</v>
      </c>
      <c r="F45" s="299" t="s">
        <v>1543</v>
      </c>
      <c r="G45" s="1" t="str">
        <f t="shared" si="0"/>
        <v>CYP</v>
      </c>
      <c r="H45" s="1"/>
    </row>
    <row r="46" spans="1:8" ht="11.25">
      <c r="A46" s="3" t="s">
        <v>2094</v>
      </c>
      <c r="E46" s="1" t="s">
        <v>145</v>
      </c>
      <c r="F46" s="299" t="s">
        <v>1544</v>
      </c>
      <c r="G46" s="1" t="str">
        <f t="shared" si="0"/>
        <v>CZK</v>
      </c>
      <c r="H46" s="1"/>
    </row>
    <row r="47" spans="1:8" ht="11.25">
      <c r="A47" s="3" t="s">
        <v>2095</v>
      </c>
      <c r="E47" s="1" t="s">
        <v>144</v>
      </c>
      <c r="F47" s="299" t="s">
        <v>1545</v>
      </c>
      <c r="G47" s="1" t="str">
        <f t="shared" si="0"/>
        <v>DEM</v>
      </c>
      <c r="H47" s="1"/>
    </row>
    <row r="48" spans="1:8" ht="11.25">
      <c r="A48" s="3" t="s">
        <v>2096</v>
      </c>
      <c r="E48" s="1" t="s">
        <v>143</v>
      </c>
      <c r="F48" s="299" t="s">
        <v>1546</v>
      </c>
      <c r="G48" s="1" t="str">
        <f t="shared" si="0"/>
        <v>DJF</v>
      </c>
      <c r="H48" s="1"/>
    </row>
    <row r="49" spans="1:8" ht="11.25">
      <c r="A49" s="3" t="s">
        <v>2097</v>
      </c>
      <c r="E49" s="1" t="s">
        <v>142</v>
      </c>
      <c r="F49" s="299" t="s">
        <v>1547</v>
      </c>
      <c r="G49" s="1" t="str">
        <f t="shared" si="0"/>
        <v>DKK</v>
      </c>
      <c r="H49" s="1"/>
    </row>
    <row r="50" spans="1:8" ht="11.25">
      <c r="A50" s="3" t="s">
        <v>2098</v>
      </c>
      <c r="E50" s="1" t="s">
        <v>141</v>
      </c>
      <c r="F50" s="299" t="s">
        <v>1548</v>
      </c>
      <c r="G50" s="1" t="str">
        <f t="shared" si="0"/>
        <v>DOP</v>
      </c>
      <c r="H50" s="1"/>
    </row>
    <row r="51" spans="1:8" ht="11.25">
      <c r="A51" s="310" t="s">
        <v>2099</v>
      </c>
      <c r="E51" s="1" t="s">
        <v>140</v>
      </c>
      <c r="F51" s="299" t="s">
        <v>1549</v>
      </c>
      <c r="G51" s="1" t="str">
        <f t="shared" si="0"/>
        <v>DZD</v>
      </c>
      <c r="H51" s="1"/>
    </row>
    <row r="52" spans="1:8" ht="11.25">
      <c r="A52" s="3" t="s">
        <v>2100</v>
      </c>
      <c r="E52" s="1" t="s">
        <v>139</v>
      </c>
      <c r="F52" s="299" t="s">
        <v>1550</v>
      </c>
      <c r="G52" s="1" t="str">
        <f t="shared" si="0"/>
        <v>EEK</v>
      </c>
      <c r="H52" s="1"/>
    </row>
    <row r="53" spans="1:8" ht="11.25">
      <c r="A53" s="3" t="s">
        <v>2101</v>
      </c>
      <c r="E53" s="1" t="s">
        <v>138</v>
      </c>
      <c r="F53" s="299" t="s">
        <v>1551</v>
      </c>
      <c r="G53" s="1" t="str">
        <f t="shared" si="0"/>
        <v>EGP</v>
      </c>
      <c r="H53" s="1"/>
    </row>
    <row r="54" spans="1:8" ht="11.25">
      <c r="A54" s="3" t="s">
        <v>2102</v>
      </c>
      <c r="E54" s="1" t="s">
        <v>137</v>
      </c>
      <c r="F54" s="299" t="s">
        <v>1552</v>
      </c>
      <c r="G54" s="1" t="str">
        <f t="shared" si="0"/>
        <v>ERN</v>
      </c>
      <c r="H54" s="1"/>
    </row>
    <row r="55" spans="1:8" ht="11.25">
      <c r="A55" s="3" t="s">
        <v>2103</v>
      </c>
      <c r="E55" s="1" t="s">
        <v>136</v>
      </c>
      <c r="F55" s="299" t="s">
        <v>1553</v>
      </c>
      <c r="G55" s="1" t="str">
        <f t="shared" si="0"/>
        <v>ESP</v>
      </c>
      <c r="H55" s="1"/>
    </row>
    <row r="56" spans="1:8" ht="11.25">
      <c r="A56" s="3" t="s">
        <v>2104</v>
      </c>
      <c r="E56" s="1" t="s">
        <v>135</v>
      </c>
      <c r="F56" s="299" t="s">
        <v>1554</v>
      </c>
      <c r="G56" s="1" t="str">
        <f t="shared" si="0"/>
        <v>ETB</v>
      </c>
      <c r="H56" s="1"/>
    </row>
    <row r="57" spans="1:8" ht="11.25">
      <c r="A57" s="3" t="s">
        <v>2105</v>
      </c>
      <c r="E57" s="1" t="s">
        <v>134</v>
      </c>
      <c r="F57" s="299" t="s">
        <v>1555</v>
      </c>
      <c r="G57" s="1" t="str">
        <f t="shared" si="0"/>
        <v>EUR</v>
      </c>
      <c r="H57" s="1"/>
    </row>
    <row r="58" spans="1:8" ht="11.25">
      <c r="A58" s="310" t="s">
        <v>2106</v>
      </c>
      <c r="E58" s="1" t="s">
        <v>133</v>
      </c>
      <c r="F58" s="299" t="s">
        <v>1556</v>
      </c>
      <c r="G58" s="1" t="str">
        <f t="shared" si="0"/>
        <v>FIM</v>
      </c>
      <c r="H58" s="1"/>
    </row>
    <row r="59" spans="1:8" ht="11.25">
      <c r="A59" s="310" t="s">
        <v>2107</v>
      </c>
      <c r="E59" s="1" t="s">
        <v>132</v>
      </c>
      <c r="F59" s="299" t="s">
        <v>1557</v>
      </c>
      <c r="G59" s="1" t="str">
        <f t="shared" si="0"/>
        <v>FJD</v>
      </c>
      <c r="H59" s="1"/>
    </row>
    <row r="60" spans="1:8" ht="22.5">
      <c r="A60" s="3" t="s">
        <v>2108</v>
      </c>
      <c r="E60" s="1" t="s">
        <v>131</v>
      </c>
      <c r="F60" s="299" t="s">
        <v>1558</v>
      </c>
      <c r="G60" s="1" t="str">
        <f t="shared" si="0"/>
        <v>FKP</v>
      </c>
      <c r="H60" s="1"/>
    </row>
    <row r="61" spans="1:8" ht="11.25">
      <c r="A61" s="3" t="s">
        <v>2109</v>
      </c>
      <c r="E61" s="1" t="s">
        <v>130</v>
      </c>
      <c r="F61" s="299" t="s">
        <v>1559</v>
      </c>
      <c r="G61" s="1" t="str">
        <f t="shared" si="0"/>
        <v>FRF</v>
      </c>
      <c r="H61" s="1"/>
    </row>
    <row r="62" spans="1:8" ht="33.75">
      <c r="A62" s="3" t="s">
        <v>2110</v>
      </c>
      <c r="E62" s="1" t="s">
        <v>129</v>
      </c>
      <c r="F62" s="299" t="s">
        <v>1560</v>
      </c>
      <c r="G62" s="1" t="str">
        <f t="shared" si="0"/>
        <v>GBP</v>
      </c>
      <c r="H62" s="1"/>
    </row>
    <row r="63" spans="1:8" ht="11.25">
      <c r="A63" s="3" t="s">
        <v>2111</v>
      </c>
      <c r="E63" s="1" t="s">
        <v>128</v>
      </c>
      <c r="F63" s="299" t="s">
        <v>1561</v>
      </c>
      <c r="G63" s="1" t="str">
        <f t="shared" si="0"/>
        <v>GEL</v>
      </c>
      <c r="H63" s="1"/>
    </row>
    <row r="64" spans="1:8" ht="11.25">
      <c r="A64" s="3" t="s">
        <v>2112</v>
      </c>
      <c r="E64" s="1" t="s">
        <v>127</v>
      </c>
      <c r="F64" s="299" t="s">
        <v>1562</v>
      </c>
      <c r="G64" s="1" t="str">
        <f t="shared" si="0"/>
        <v>GGP</v>
      </c>
      <c r="H64" s="1"/>
    </row>
    <row r="65" spans="1:8" ht="11.25">
      <c r="A65" s="3" t="s">
        <v>2113</v>
      </c>
      <c r="E65" s="1" t="s">
        <v>126</v>
      </c>
      <c r="F65" s="299" t="s">
        <v>1563</v>
      </c>
      <c r="G65" s="1" t="str">
        <f t="shared" si="0"/>
        <v>GHC</v>
      </c>
      <c r="H65" s="1"/>
    </row>
    <row r="66" spans="1:8" ht="11.25">
      <c r="A66" s="3" t="s">
        <v>2114</v>
      </c>
      <c r="E66" s="1" t="s">
        <v>189</v>
      </c>
      <c r="F66" s="299" t="s">
        <v>1564</v>
      </c>
      <c r="G66" s="1" t="str">
        <f t="shared" si="0"/>
        <v>GHS</v>
      </c>
      <c r="H66" s="1"/>
    </row>
    <row r="67" spans="1:8" ht="11.25">
      <c r="A67" s="3" t="s">
        <v>2115</v>
      </c>
      <c r="E67" s="1" t="s">
        <v>125</v>
      </c>
      <c r="F67" s="299" t="s">
        <v>1565</v>
      </c>
      <c r="G67" s="1" t="str">
        <f t="shared" si="0"/>
        <v>GIP</v>
      </c>
      <c r="H67" s="1"/>
    </row>
    <row r="68" spans="1:8" ht="11.25">
      <c r="A68" s="310" t="s">
        <v>2116</v>
      </c>
      <c r="E68" s="1" t="s">
        <v>124</v>
      </c>
      <c r="F68" s="299" t="s">
        <v>1566</v>
      </c>
      <c r="G68" s="1" t="str">
        <f aca="true" t="shared" si="2" ref="G68:G131">E68</f>
        <v>GMD</v>
      </c>
      <c r="H68" s="1"/>
    </row>
    <row r="69" spans="1:8" ht="11.25">
      <c r="A69" s="3" t="s">
        <v>2117</v>
      </c>
      <c r="E69" s="1" t="s">
        <v>123</v>
      </c>
      <c r="F69" s="299" t="s">
        <v>1567</v>
      </c>
      <c r="G69" s="1" t="str">
        <f t="shared" si="2"/>
        <v>GNF</v>
      </c>
      <c r="H69" s="1"/>
    </row>
    <row r="70" spans="1:8" ht="11.25">
      <c r="A70" s="3" t="s">
        <v>2118</v>
      </c>
      <c r="E70" s="1" t="s">
        <v>122</v>
      </c>
      <c r="F70" s="299" t="s">
        <v>1568</v>
      </c>
      <c r="G70" s="1" t="str">
        <f t="shared" si="2"/>
        <v>GRD</v>
      </c>
      <c r="H70" s="1"/>
    </row>
    <row r="71" spans="1:8" ht="22.5">
      <c r="A71" s="3" t="s">
        <v>2119</v>
      </c>
      <c r="E71" s="1" t="s">
        <v>121</v>
      </c>
      <c r="F71" s="299" t="s">
        <v>1569</v>
      </c>
      <c r="G71" s="1" t="str">
        <f t="shared" si="2"/>
        <v>GTQ</v>
      </c>
      <c r="H71" s="1"/>
    </row>
    <row r="72" spans="1:8" ht="11.25">
      <c r="A72" s="3" t="s">
        <v>2120</v>
      </c>
      <c r="E72" s="1" t="s">
        <v>120</v>
      </c>
      <c r="F72" s="299" t="s">
        <v>1570</v>
      </c>
      <c r="G72" s="1" t="str">
        <f t="shared" si="2"/>
        <v>GYD</v>
      </c>
      <c r="H72" s="1"/>
    </row>
    <row r="73" spans="1:8" ht="11.25">
      <c r="A73" s="3" t="s">
        <v>2121</v>
      </c>
      <c r="E73" s="1" t="s">
        <v>119</v>
      </c>
      <c r="F73" s="299" t="s">
        <v>1571</v>
      </c>
      <c r="G73" s="1" t="str">
        <f t="shared" si="2"/>
        <v>HKD</v>
      </c>
      <c r="H73" s="1"/>
    </row>
    <row r="74" spans="1:8" ht="11.25">
      <c r="A74" s="3" t="s">
        <v>2122</v>
      </c>
      <c r="E74" s="1" t="s">
        <v>118</v>
      </c>
      <c r="F74" s="299" t="s">
        <v>1572</v>
      </c>
      <c r="G74" s="1" t="str">
        <f t="shared" si="2"/>
        <v>HNL</v>
      </c>
      <c r="H74" s="1"/>
    </row>
    <row r="75" spans="1:8" ht="11.25">
      <c r="A75" s="3" t="s">
        <v>2123</v>
      </c>
      <c r="E75" s="1" t="s">
        <v>117</v>
      </c>
      <c r="F75" s="299" t="s">
        <v>1573</v>
      </c>
      <c r="G75" s="1" t="str">
        <f t="shared" si="2"/>
        <v>HRK</v>
      </c>
      <c r="H75" s="1"/>
    </row>
    <row r="76" spans="1:8" ht="11.25">
      <c r="A76" s="3" t="s">
        <v>2124</v>
      </c>
      <c r="E76" s="1" t="s">
        <v>116</v>
      </c>
      <c r="F76" s="299" t="s">
        <v>1574</v>
      </c>
      <c r="G76" s="1" t="str">
        <f t="shared" si="2"/>
        <v>HTG</v>
      </c>
      <c r="H76" s="1"/>
    </row>
    <row r="77" spans="1:8" ht="11.25">
      <c r="A77" s="3" t="s">
        <v>2125</v>
      </c>
      <c r="E77" s="1" t="s">
        <v>115</v>
      </c>
      <c r="F77" s="299" t="s">
        <v>1575</v>
      </c>
      <c r="G77" s="1" t="str">
        <f t="shared" si="2"/>
        <v>HUF</v>
      </c>
      <c r="H77" s="1"/>
    </row>
    <row r="78" spans="1:8" ht="11.25">
      <c r="A78" s="3" t="s">
        <v>2126</v>
      </c>
      <c r="E78" s="1" t="s">
        <v>114</v>
      </c>
      <c r="F78" s="299" t="s">
        <v>1576</v>
      </c>
      <c r="G78" s="1" t="str">
        <f t="shared" si="2"/>
        <v>IDR</v>
      </c>
      <c r="H78" s="1"/>
    </row>
    <row r="79" spans="1:8" ht="11.25">
      <c r="A79" s="3" t="s">
        <v>2127</v>
      </c>
      <c r="E79" s="1" t="s">
        <v>113</v>
      </c>
      <c r="F79" s="299" t="s">
        <v>1577</v>
      </c>
      <c r="G79" s="1" t="str">
        <f t="shared" si="2"/>
        <v>IEP</v>
      </c>
      <c r="H79" s="1"/>
    </row>
    <row r="80" spans="1:8" ht="22.5">
      <c r="A80" s="3" t="s">
        <v>2128</v>
      </c>
      <c r="E80" s="1" t="s">
        <v>112</v>
      </c>
      <c r="F80" s="299" t="s">
        <v>1578</v>
      </c>
      <c r="G80" s="1" t="str">
        <f t="shared" si="2"/>
        <v>ILS</v>
      </c>
      <c r="H80" s="1"/>
    </row>
    <row r="81" spans="1:8" ht="11.25">
      <c r="A81" s="3" t="s">
        <v>2129</v>
      </c>
      <c r="E81" s="1" t="s">
        <v>111</v>
      </c>
      <c r="F81" s="299" t="s">
        <v>1579</v>
      </c>
      <c r="G81" s="1" t="str">
        <f t="shared" si="2"/>
        <v>IMP</v>
      </c>
      <c r="H81" s="1"/>
    </row>
    <row r="82" spans="1:8" ht="11.25">
      <c r="A82" s="3" t="s">
        <v>2130</v>
      </c>
      <c r="E82" s="1" t="s">
        <v>110</v>
      </c>
      <c r="F82" s="299" t="s">
        <v>1580</v>
      </c>
      <c r="G82" s="1" t="str">
        <f t="shared" si="2"/>
        <v>INR</v>
      </c>
      <c r="H82" s="1"/>
    </row>
    <row r="83" spans="1:8" ht="11.25">
      <c r="A83" s="3" t="s">
        <v>2131</v>
      </c>
      <c r="E83" s="1" t="s">
        <v>109</v>
      </c>
      <c r="F83" s="299" t="s">
        <v>1581</v>
      </c>
      <c r="G83" s="1" t="str">
        <f t="shared" si="2"/>
        <v>IQD</v>
      </c>
      <c r="H83" s="1"/>
    </row>
    <row r="84" spans="1:8" ht="11.25">
      <c r="A84" s="3" t="s">
        <v>2132</v>
      </c>
      <c r="E84" s="1" t="s">
        <v>108</v>
      </c>
      <c r="F84" s="299" t="s">
        <v>1582</v>
      </c>
      <c r="G84" s="1" t="str">
        <f t="shared" si="2"/>
        <v>IRR</v>
      </c>
      <c r="H84" s="1"/>
    </row>
    <row r="85" spans="1:8" ht="11.25">
      <c r="A85" s="3" t="s">
        <v>2133</v>
      </c>
      <c r="E85" s="1" t="s">
        <v>107</v>
      </c>
      <c r="F85" s="299" t="s">
        <v>1583</v>
      </c>
      <c r="G85" s="1" t="str">
        <f t="shared" si="2"/>
        <v>ISK</v>
      </c>
      <c r="H85" s="1"/>
    </row>
    <row r="86" spans="1:8" ht="11.25">
      <c r="A86" s="3" t="s">
        <v>2134</v>
      </c>
      <c r="E86" s="1" t="s">
        <v>106</v>
      </c>
      <c r="F86" s="299" t="s">
        <v>1584</v>
      </c>
      <c r="G86" s="1" t="str">
        <f t="shared" si="2"/>
        <v>ITL</v>
      </c>
      <c r="H86" s="1"/>
    </row>
    <row r="87" spans="1:8" ht="11.25">
      <c r="A87" s="3" t="s">
        <v>2135</v>
      </c>
      <c r="E87" s="1" t="s">
        <v>105</v>
      </c>
      <c r="F87" s="299" t="s">
        <v>1585</v>
      </c>
      <c r="G87" s="1" t="str">
        <f t="shared" si="2"/>
        <v>JEP</v>
      </c>
      <c r="H87" s="1"/>
    </row>
    <row r="88" spans="1:8" ht="11.25">
      <c r="A88" s="3" t="s">
        <v>2136</v>
      </c>
      <c r="E88" s="1" t="s">
        <v>104</v>
      </c>
      <c r="F88" s="299" t="s">
        <v>1586</v>
      </c>
      <c r="G88" s="1" t="str">
        <f t="shared" si="2"/>
        <v>JMD</v>
      </c>
      <c r="H88" s="1"/>
    </row>
    <row r="89" spans="1:8" ht="11.25">
      <c r="A89" s="3" t="s">
        <v>2137</v>
      </c>
      <c r="E89" s="1" t="s">
        <v>103</v>
      </c>
      <c r="F89" s="299" t="s">
        <v>1587</v>
      </c>
      <c r="G89" s="1" t="str">
        <f t="shared" si="2"/>
        <v>JOD</v>
      </c>
      <c r="H89" s="1"/>
    </row>
    <row r="90" spans="1:8" ht="11.25">
      <c r="A90" s="3" t="s">
        <v>2138</v>
      </c>
      <c r="E90" s="1" t="s">
        <v>102</v>
      </c>
      <c r="F90" s="299" t="s">
        <v>1588</v>
      </c>
      <c r="G90" s="1" t="str">
        <f t="shared" si="2"/>
        <v>JPY</v>
      </c>
      <c r="H90" s="1"/>
    </row>
    <row r="91" spans="1:8" ht="11.25">
      <c r="A91" s="3" t="s">
        <v>2139</v>
      </c>
      <c r="E91" s="1" t="s">
        <v>101</v>
      </c>
      <c r="F91" s="299" t="s">
        <v>1589</v>
      </c>
      <c r="G91" s="1" t="str">
        <f t="shared" si="2"/>
        <v>KES</v>
      </c>
      <c r="H91" s="1"/>
    </row>
    <row r="92" spans="1:8" ht="11.25">
      <c r="A92" s="3" t="s">
        <v>2140</v>
      </c>
      <c r="E92" s="1" t="s">
        <v>100</v>
      </c>
      <c r="F92" s="299" t="s">
        <v>1590</v>
      </c>
      <c r="G92" s="1" t="str">
        <f t="shared" si="2"/>
        <v>KGS</v>
      </c>
      <c r="H92" s="1"/>
    </row>
    <row r="93" spans="1:8" ht="11.25">
      <c r="A93" s="3" t="s">
        <v>2141</v>
      </c>
      <c r="E93" s="1" t="s">
        <v>99</v>
      </c>
      <c r="F93" s="299" t="s">
        <v>1591</v>
      </c>
      <c r="G93" s="1" t="str">
        <f t="shared" si="2"/>
        <v>KHR</v>
      </c>
      <c r="H93" s="1"/>
    </row>
    <row r="94" spans="1:8" ht="11.25">
      <c r="A94" s="3" t="s">
        <v>2142</v>
      </c>
      <c r="E94" s="1" t="s">
        <v>98</v>
      </c>
      <c r="F94" s="299" t="s">
        <v>1592</v>
      </c>
      <c r="G94" s="1" t="str">
        <f t="shared" si="2"/>
        <v>KMF</v>
      </c>
      <c r="H94" s="1"/>
    </row>
    <row r="95" spans="1:8" ht="11.25">
      <c r="A95" s="3" t="s">
        <v>2143</v>
      </c>
      <c r="E95" s="1" t="s">
        <v>97</v>
      </c>
      <c r="F95" s="299" t="s">
        <v>1593</v>
      </c>
      <c r="G95" s="1" t="str">
        <f t="shared" si="2"/>
        <v>KPW</v>
      </c>
      <c r="H95" s="1"/>
    </row>
    <row r="96" spans="1:8" ht="11.25">
      <c r="A96" s="3" t="s">
        <v>2144</v>
      </c>
      <c r="E96" s="1" t="s">
        <v>96</v>
      </c>
      <c r="F96" s="299" t="s">
        <v>1594</v>
      </c>
      <c r="G96" s="1" t="str">
        <f t="shared" si="2"/>
        <v>KRW</v>
      </c>
      <c r="H96" s="1"/>
    </row>
    <row r="97" spans="1:8" ht="11.25">
      <c r="A97" s="310" t="s">
        <v>2145</v>
      </c>
      <c r="E97" s="1" t="s">
        <v>95</v>
      </c>
      <c r="F97" s="299" t="s">
        <v>1595</v>
      </c>
      <c r="G97" s="1" t="str">
        <f t="shared" si="2"/>
        <v>KWD</v>
      </c>
      <c r="H97" s="1"/>
    </row>
    <row r="98" spans="1:8" ht="22.5">
      <c r="A98" s="3" t="s">
        <v>2146</v>
      </c>
      <c r="E98" s="1" t="s">
        <v>94</v>
      </c>
      <c r="F98" s="299" t="s">
        <v>1596</v>
      </c>
      <c r="G98" s="1" t="str">
        <f t="shared" si="2"/>
        <v>KYD</v>
      </c>
      <c r="H98" s="1"/>
    </row>
    <row r="99" spans="1:8" ht="11.25">
      <c r="A99" s="3" t="s">
        <v>2147</v>
      </c>
      <c r="E99" s="1" t="s">
        <v>93</v>
      </c>
      <c r="F99" s="299" t="s">
        <v>1597</v>
      </c>
      <c r="G99" s="1" t="str">
        <f t="shared" si="2"/>
        <v>KZT</v>
      </c>
      <c r="H99" s="1"/>
    </row>
    <row r="100" spans="1:8" ht="11.25">
      <c r="A100" s="3" t="s">
        <v>2148</v>
      </c>
      <c r="E100" s="1" t="s">
        <v>92</v>
      </c>
      <c r="F100" s="299" t="s">
        <v>1598</v>
      </c>
      <c r="G100" s="1" t="str">
        <f t="shared" si="2"/>
        <v>LAK</v>
      </c>
      <c r="H100" s="1"/>
    </row>
    <row r="101" spans="1:8" ht="11.25">
      <c r="A101" s="3" t="s">
        <v>2149</v>
      </c>
      <c r="E101" s="1" t="s">
        <v>91</v>
      </c>
      <c r="F101" s="299" t="s">
        <v>1599</v>
      </c>
      <c r="G101" s="1" t="str">
        <f t="shared" si="2"/>
        <v>LBP</v>
      </c>
      <c r="H101" s="1"/>
    </row>
    <row r="102" spans="1:8" ht="11.25">
      <c r="A102" s="3" t="s">
        <v>2150</v>
      </c>
      <c r="E102" s="1" t="s">
        <v>90</v>
      </c>
      <c r="F102" s="299" t="s">
        <v>1600</v>
      </c>
      <c r="G102" s="1" t="str">
        <f t="shared" si="2"/>
        <v>LKR</v>
      </c>
      <c r="H102" s="1"/>
    </row>
    <row r="103" spans="1:8" ht="11.25">
      <c r="A103" s="3" t="s">
        <v>2151</v>
      </c>
      <c r="E103" s="1" t="s">
        <v>89</v>
      </c>
      <c r="F103" s="299" t="s">
        <v>1601</v>
      </c>
      <c r="G103" s="1" t="str">
        <f t="shared" si="2"/>
        <v>LRD</v>
      </c>
      <c r="H103" s="1"/>
    </row>
    <row r="104" spans="1:8" ht="11.25">
      <c r="A104" s="3" t="s">
        <v>2152</v>
      </c>
      <c r="E104" s="1" t="s">
        <v>88</v>
      </c>
      <c r="F104" s="299" t="s">
        <v>1602</v>
      </c>
      <c r="G104" s="1" t="str">
        <f t="shared" si="2"/>
        <v>LSL</v>
      </c>
      <c r="H104" s="1"/>
    </row>
    <row r="105" spans="1:8" ht="11.25">
      <c r="A105" s="3" t="s">
        <v>2153</v>
      </c>
      <c r="E105" s="1" t="s">
        <v>87</v>
      </c>
      <c r="F105" s="299" t="s">
        <v>1603</v>
      </c>
      <c r="G105" s="1" t="str">
        <f t="shared" si="2"/>
        <v>LTL</v>
      </c>
      <c r="H105" s="1"/>
    </row>
    <row r="106" spans="1:8" ht="11.25">
      <c r="A106" s="3" t="s">
        <v>2154</v>
      </c>
      <c r="E106" s="1" t="s">
        <v>86</v>
      </c>
      <c r="F106" s="299" t="s">
        <v>1604</v>
      </c>
      <c r="G106" s="1" t="str">
        <f t="shared" si="2"/>
        <v>LUF</v>
      </c>
      <c r="H106" s="1"/>
    </row>
    <row r="107" spans="1:8" ht="11.25">
      <c r="A107" s="3" t="s">
        <v>2155</v>
      </c>
      <c r="E107" s="1" t="s">
        <v>85</v>
      </c>
      <c r="F107" s="299" t="s">
        <v>1605</v>
      </c>
      <c r="G107" s="1" t="str">
        <f t="shared" si="2"/>
        <v>LVL</v>
      </c>
      <c r="H107" s="1"/>
    </row>
    <row r="108" spans="1:8" ht="11.25">
      <c r="A108" s="3" t="s">
        <v>2156</v>
      </c>
      <c r="E108" s="1" t="s">
        <v>84</v>
      </c>
      <c r="F108" s="299" t="s">
        <v>1606</v>
      </c>
      <c r="G108" s="1" t="str">
        <f t="shared" si="2"/>
        <v>LYD</v>
      </c>
      <c r="H108" s="1"/>
    </row>
    <row r="109" spans="1:8" ht="11.25">
      <c r="A109" s="3" t="s">
        <v>2157</v>
      </c>
      <c r="E109" s="1" t="s">
        <v>83</v>
      </c>
      <c r="F109" s="299" t="s">
        <v>1607</v>
      </c>
      <c r="G109" s="1" t="str">
        <f t="shared" si="2"/>
        <v>MAD</v>
      </c>
      <c r="H109" s="1"/>
    </row>
    <row r="110" spans="1:8" ht="11.25">
      <c r="A110" s="3" t="s">
        <v>2158</v>
      </c>
      <c r="E110" s="1" t="s">
        <v>82</v>
      </c>
      <c r="F110" s="299" t="s">
        <v>1608</v>
      </c>
      <c r="G110" s="1" t="str">
        <f t="shared" si="2"/>
        <v>MDL</v>
      </c>
      <c r="H110" s="1"/>
    </row>
    <row r="111" spans="1:8" ht="11.25">
      <c r="A111" s="3" t="s">
        <v>2159</v>
      </c>
      <c r="E111" s="1" t="s">
        <v>81</v>
      </c>
      <c r="F111" s="299" t="s">
        <v>1609</v>
      </c>
      <c r="G111" s="1" t="str">
        <f t="shared" si="2"/>
        <v>MGA</v>
      </c>
      <c r="H111" s="1"/>
    </row>
    <row r="112" spans="1:8" ht="11.25">
      <c r="A112" s="3" t="s">
        <v>2160</v>
      </c>
      <c r="E112" s="1" t="s">
        <v>80</v>
      </c>
      <c r="F112" s="299" t="s">
        <v>1610</v>
      </c>
      <c r="G112" s="1" t="str">
        <f t="shared" si="2"/>
        <v>MGF</v>
      </c>
      <c r="H112" s="1"/>
    </row>
    <row r="113" spans="1:8" ht="22.5">
      <c r="A113" s="3" t="s">
        <v>2161</v>
      </c>
      <c r="E113" s="1" t="s">
        <v>79</v>
      </c>
      <c r="F113" s="299" t="s">
        <v>1611</v>
      </c>
      <c r="G113" s="1" t="str">
        <f t="shared" si="2"/>
        <v>MKD</v>
      </c>
      <c r="H113" s="1"/>
    </row>
    <row r="114" spans="1:8" ht="11.25">
      <c r="A114" s="3" t="s">
        <v>2162</v>
      </c>
      <c r="E114" s="1" t="s">
        <v>78</v>
      </c>
      <c r="F114" s="299" t="s">
        <v>1612</v>
      </c>
      <c r="G114" s="1" t="str">
        <f t="shared" si="2"/>
        <v>MMK</v>
      </c>
      <c r="H114" s="1"/>
    </row>
    <row r="115" spans="1:8" ht="11.25">
      <c r="A115" s="3" t="s">
        <v>2163</v>
      </c>
      <c r="E115" s="1" t="s">
        <v>77</v>
      </c>
      <c r="F115" s="299" t="s">
        <v>1613</v>
      </c>
      <c r="G115" s="1" t="str">
        <f t="shared" si="2"/>
        <v>MNT</v>
      </c>
      <c r="H115" s="1"/>
    </row>
    <row r="116" spans="1:8" ht="11.25">
      <c r="A116" s="3" t="s">
        <v>2164</v>
      </c>
      <c r="E116" s="1" t="s">
        <v>76</v>
      </c>
      <c r="F116" s="299" t="s">
        <v>1614</v>
      </c>
      <c r="G116" s="1" t="str">
        <f t="shared" si="2"/>
        <v>MOP</v>
      </c>
      <c r="H116" s="1"/>
    </row>
    <row r="117" spans="1:8" ht="11.25">
      <c r="A117" s="310" t="s">
        <v>2165</v>
      </c>
      <c r="E117" s="1" t="s">
        <v>75</v>
      </c>
      <c r="F117" s="299" t="s">
        <v>1615</v>
      </c>
      <c r="G117" s="1" t="str">
        <f t="shared" si="2"/>
        <v>MRO</v>
      </c>
      <c r="H117" s="1"/>
    </row>
    <row r="118" spans="1:8" ht="11.25">
      <c r="A118" s="310" t="s">
        <v>2166</v>
      </c>
      <c r="E118" s="1" t="s">
        <v>190</v>
      </c>
      <c r="F118" s="299" t="s">
        <v>1616</v>
      </c>
      <c r="G118" s="1" t="str">
        <f t="shared" si="2"/>
        <v>MTL</v>
      </c>
      <c r="H118" s="1"/>
    </row>
    <row r="119" spans="1:8" ht="11.25">
      <c r="A119" s="3" t="s">
        <v>2167</v>
      </c>
      <c r="E119" s="1" t="s">
        <v>74</v>
      </c>
      <c r="F119" s="299" t="s">
        <v>1617</v>
      </c>
      <c r="G119" s="1" t="str">
        <f t="shared" si="2"/>
        <v>MUR</v>
      </c>
      <c r="H119" s="1"/>
    </row>
    <row r="120" spans="1:8" ht="11.25">
      <c r="A120" s="3" t="s">
        <v>2168</v>
      </c>
      <c r="E120" s="1" t="s">
        <v>73</v>
      </c>
      <c r="F120" s="299" t="s">
        <v>1618</v>
      </c>
      <c r="G120" s="1" t="str">
        <f t="shared" si="2"/>
        <v>MVR</v>
      </c>
      <c r="H120" s="1"/>
    </row>
    <row r="121" spans="1:8" ht="11.25">
      <c r="A121" s="3" t="s">
        <v>2169</v>
      </c>
      <c r="E121" s="1" t="s">
        <v>72</v>
      </c>
      <c r="F121" s="299" t="s">
        <v>1619</v>
      </c>
      <c r="G121" s="1" t="str">
        <f t="shared" si="2"/>
        <v>MWK</v>
      </c>
      <c r="H121" s="1"/>
    </row>
    <row r="122" spans="1:8" ht="11.25">
      <c r="A122" s="3" t="s">
        <v>2170</v>
      </c>
      <c r="E122" s="1" t="s">
        <v>71</v>
      </c>
      <c r="F122" s="299" t="s">
        <v>1620</v>
      </c>
      <c r="G122" s="1" t="str">
        <f t="shared" si="2"/>
        <v>MXN</v>
      </c>
      <c r="H122" s="1"/>
    </row>
    <row r="123" spans="1:8" ht="11.25">
      <c r="A123" s="310" t="s">
        <v>2171</v>
      </c>
      <c r="E123" s="1" t="s">
        <v>70</v>
      </c>
      <c r="F123" s="299" t="s">
        <v>1621</v>
      </c>
      <c r="G123" s="1" t="str">
        <f t="shared" si="2"/>
        <v>MYR</v>
      </c>
      <c r="H123" s="1"/>
    </row>
    <row r="124" spans="1:8" ht="11.25">
      <c r="A124" s="3" t="s">
        <v>2172</v>
      </c>
      <c r="E124" s="1" t="s">
        <v>69</v>
      </c>
      <c r="F124" s="299" t="s">
        <v>1622</v>
      </c>
      <c r="G124" s="1" t="str">
        <f t="shared" si="2"/>
        <v>MZM</v>
      </c>
      <c r="H124" s="1"/>
    </row>
    <row r="125" spans="1:8" ht="22.5">
      <c r="A125" s="3" t="s">
        <v>2173</v>
      </c>
      <c r="E125" s="1" t="s">
        <v>191</v>
      </c>
      <c r="F125" s="299" t="s">
        <v>1623</v>
      </c>
      <c r="G125" s="1" t="str">
        <f t="shared" si="2"/>
        <v>MZN</v>
      </c>
      <c r="H125" s="1"/>
    </row>
    <row r="126" spans="1:8" ht="11.25">
      <c r="A126" s="3" t="s">
        <v>2174</v>
      </c>
      <c r="E126" s="1" t="s">
        <v>68</v>
      </c>
      <c r="F126" s="299" t="s">
        <v>1624</v>
      </c>
      <c r="G126" s="1" t="str">
        <f t="shared" si="2"/>
        <v>NAD</v>
      </c>
      <c r="H126" s="1"/>
    </row>
    <row r="127" spans="1:8" ht="11.25">
      <c r="A127" s="3" t="s">
        <v>2175</v>
      </c>
      <c r="E127" s="1" t="s">
        <v>67</v>
      </c>
      <c r="F127" s="299" t="s">
        <v>1625</v>
      </c>
      <c r="G127" s="1" t="str">
        <f t="shared" si="2"/>
        <v>NGN</v>
      </c>
      <c r="H127" s="1"/>
    </row>
    <row r="128" spans="1:8" ht="22.5">
      <c r="A128" s="310" t="s">
        <v>2176</v>
      </c>
      <c r="E128" s="1" t="s">
        <v>66</v>
      </c>
      <c r="F128" s="299" t="s">
        <v>1626</v>
      </c>
      <c r="G128" s="1" t="str">
        <f t="shared" si="2"/>
        <v>NIO</v>
      </c>
      <c r="H128" s="1"/>
    </row>
    <row r="129" spans="1:8" ht="11.25">
      <c r="A129" s="3" t="s">
        <v>2177</v>
      </c>
      <c r="E129" s="1" t="s">
        <v>65</v>
      </c>
      <c r="F129" s="299" t="s">
        <v>1627</v>
      </c>
      <c r="G129" s="1" t="str">
        <f t="shared" si="2"/>
        <v>NLG</v>
      </c>
      <c r="H129" s="1"/>
    </row>
    <row r="130" spans="1:8" ht="11.25">
      <c r="A130" s="3" t="s">
        <v>2178</v>
      </c>
      <c r="E130" s="1" t="s">
        <v>64</v>
      </c>
      <c r="F130" s="299" t="s">
        <v>1628</v>
      </c>
      <c r="G130" s="1" t="str">
        <f t="shared" si="2"/>
        <v>NOK</v>
      </c>
      <c r="H130" s="1"/>
    </row>
    <row r="131" spans="1:8" ht="11.25">
      <c r="A131" s="3" t="s">
        <v>2179</v>
      </c>
      <c r="E131" s="1" t="s">
        <v>63</v>
      </c>
      <c r="F131" s="299" t="s">
        <v>1629</v>
      </c>
      <c r="G131" s="1" t="str">
        <f t="shared" si="2"/>
        <v>NPR</v>
      </c>
      <c r="H131" s="1"/>
    </row>
    <row r="132" spans="1:8" ht="22.5">
      <c r="A132" s="3" t="s">
        <v>2180</v>
      </c>
      <c r="E132" s="1" t="s">
        <v>62</v>
      </c>
      <c r="F132" s="299" t="s">
        <v>1630</v>
      </c>
      <c r="G132" s="1" t="str">
        <f aca="true" t="shared" si="3" ref="G132:G163">E132</f>
        <v>NZD</v>
      </c>
      <c r="H132" s="1"/>
    </row>
    <row r="133" spans="1:8" ht="11.25">
      <c r="A133" s="3" t="s">
        <v>2181</v>
      </c>
      <c r="E133" s="1" t="s">
        <v>61</v>
      </c>
      <c r="F133" s="299" t="s">
        <v>1631</v>
      </c>
      <c r="G133" s="1" t="str">
        <f t="shared" si="3"/>
        <v>OMR</v>
      </c>
      <c r="H133" s="1"/>
    </row>
    <row r="134" spans="1:8" ht="11.25">
      <c r="A134" s="3" t="s">
        <v>2182</v>
      </c>
      <c r="E134" s="1" t="s">
        <v>60</v>
      </c>
      <c r="F134" s="299" t="s">
        <v>1632</v>
      </c>
      <c r="G134" s="1" t="str">
        <f t="shared" si="3"/>
        <v>PAB</v>
      </c>
      <c r="H134" s="1"/>
    </row>
    <row r="135" spans="1:8" ht="22.5">
      <c r="A135" s="3" t="s">
        <v>2183</v>
      </c>
      <c r="E135" s="1" t="s">
        <v>59</v>
      </c>
      <c r="F135" s="299" t="s">
        <v>1633</v>
      </c>
      <c r="G135" s="1" t="str">
        <f t="shared" si="3"/>
        <v>PEN</v>
      </c>
      <c r="H135" s="1"/>
    </row>
    <row r="136" spans="1:8" ht="22.5">
      <c r="A136" s="3" t="s">
        <v>2184</v>
      </c>
      <c r="E136" s="1" t="s">
        <v>58</v>
      </c>
      <c r="F136" s="299" t="s">
        <v>1634</v>
      </c>
      <c r="G136" s="1" t="str">
        <f t="shared" si="3"/>
        <v>PGK</v>
      </c>
      <c r="H136" s="1"/>
    </row>
    <row r="137" spans="1:8" ht="11.25">
      <c r="A137" s="3" t="s">
        <v>2185</v>
      </c>
      <c r="E137" s="1" t="s">
        <v>57</v>
      </c>
      <c r="F137" s="299" t="s">
        <v>1635</v>
      </c>
      <c r="G137" s="1" t="str">
        <f t="shared" si="3"/>
        <v>PHP</v>
      </c>
      <c r="H137" s="1"/>
    </row>
    <row r="138" spans="1:8" ht="11.25">
      <c r="A138" s="3" t="s">
        <v>2186</v>
      </c>
      <c r="E138" s="1" t="s">
        <v>56</v>
      </c>
      <c r="F138" s="299" t="s">
        <v>1636</v>
      </c>
      <c r="G138" s="1" t="str">
        <f t="shared" si="3"/>
        <v>PKR</v>
      </c>
      <c r="H138" s="1"/>
    </row>
    <row r="139" spans="1:8" ht="11.25">
      <c r="A139" s="3" t="s">
        <v>2187</v>
      </c>
      <c r="E139" s="1" t="s">
        <v>55</v>
      </c>
      <c r="F139" s="299" t="s">
        <v>1637</v>
      </c>
      <c r="G139" s="1" t="str">
        <f t="shared" si="3"/>
        <v>PLN</v>
      </c>
      <c r="H139" s="1"/>
    </row>
    <row r="140" spans="1:8" ht="22.5">
      <c r="A140" s="3" t="s">
        <v>2188</v>
      </c>
      <c r="E140" s="1" t="s">
        <v>54</v>
      </c>
      <c r="F140" s="299" t="s">
        <v>1638</v>
      </c>
      <c r="G140" s="1" t="str">
        <f t="shared" si="3"/>
        <v>PLZ</v>
      </c>
      <c r="H140" s="1"/>
    </row>
    <row r="141" spans="1:8" ht="11.25">
      <c r="A141" s="310" t="s">
        <v>2189</v>
      </c>
      <c r="E141" s="1" t="s">
        <v>53</v>
      </c>
      <c r="F141" s="299" t="s">
        <v>1639</v>
      </c>
      <c r="G141" s="1" t="str">
        <f t="shared" si="3"/>
        <v>PTE</v>
      </c>
      <c r="H141" s="1"/>
    </row>
    <row r="142" spans="1:8" ht="11.25">
      <c r="A142" s="3" t="s">
        <v>2190</v>
      </c>
      <c r="E142" s="1" t="s">
        <v>52</v>
      </c>
      <c r="F142" s="299" t="s">
        <v>1640</v>
      </c>
      <c r="G142" s="1" t="str">
        <f t="shared" si="3"/>
        <v>PYG</v>
      </c>
      <c r="H142" s="1"/>
    </row>
    <row r="143" spans="1:8" ht="11.25">
      <c r="A143" s="3" t="s">
        <v>2191</v>
      </c>
      <c r="E143" s="1" t="s">
        <v>51</v>
      </c>
      <c r="F143" s="299" t="s">
        <v>1641</v>
      </c>
      <c r="G143" s="1" t="str">
        <f t="shared" si="3"/>
        <v>QAR</v>
      </c>
      <c r="H143" s="1"/>
    </row>
    <row r="144" spans="1:8" ht="11.25">
      <c r="A144" s="3" t="s">
        <v>2192</v>
      </c>
      <c r="E144" s="1" t="s">
        <v>50</v>
      </c>
      <c r="F144" s="299" t="s">
        <v>1642</v>
      </c>
      <c r="G144" s="1" t="str">
        <f t="shared" si="3"/>
        <v>ROL</v>
      </c>
      <c r="H144" s="1"/>
    </row>
    <row r="145" spans="1:8" ht="11.25">
      <c r="A145" s="3" t="s">
        <v>2193</v>
      </c>
      <c r="E145" s="1" t="s">
        <v>49</v>
      </c>
      <c r="F145" s="299" t="s">
        <v>1643</v>
      </c>
      <c r="G145" s="1" t="str">
        <f t="shared" si="3"/>
        <v>RON</v>
      </c>
      <c r="H145" s="1"/>
    </row>
    <row r="146" spans="1:8" ht="11.25">
      <c r="A146" s="3" t="s">
        <v>2194</v>
      </c>
      <c r="E146" s="1" t="s">
        <v>192</v>
      </c>
      <c r="F146" s="299" t="s">
        <v>1644</v>
      </c>
      <c r="G146" s="1" t="str">
        <f t="shared" si="3"/>
        <v>RSD</v>
      </c>
      <c r="H146" s="1"/>
    </row>
    <row r="147" spans="1:8" ht="11.25">
      <c r="A147" s="3" t="s">
        <v>2195</v>
      </c>
      <c r="E147" s="1" t="s">
        <v>48</v>
      </c>
      <c r="F147" s="299" t="s">
        <v>1645</v>
      </c>
      <c r="G147" s="1" t="str">
        <f t="shared" si="3"/>
        <v>RUB</v>
      </c>
      <c r="H147" s="1"/>
    </row>
    <row r="148" spans="1:8" ht="11.25">
      <c r="A148" s="3" t="s">
        <v>2196</v>
      </c>
      <c r="E148" s="1" t="s">
        <v>47</v>
      </c>
      <c r="F148" s="299" t="s">
        <v>1646</v>
      </c>
      <c r="G148" s="1" t="str">
        <f t="shared" si="3"/>
        <v>RWF</v>
      </c>
      <c r="H148" s="1"/>
    </row>
    <row r="149" spans="1:8" ht="11.25">
      <c r="A149" s="3" t="s">
        <v>2197</v>
      </c>
      <c r="E149" s="1" t="s">
        <v>46</v>
      </c>
      <c r="F149" s="299" t="s">
        <v>1647</v>
      </c>
      <c r="G149" s="1" t="str">
        <f t="shared" si="3"/>
        <v>SAR</v>
      </c>
      <c r="H149" s="1"/>
    </row>
    <row r="150" spans="1:8" ht="22.5">
      <c r="A150" s="310" t="s">
        <v>2198</v>
      </c>
      <c r="E150" s="1" t="s">
        <v>45</v>
      </c>
      <c r="F150" s="299" t="s">
        <v>1648</v>
      </c>
      <c r="G150" s="1" t="str">
        <f t="shared" si="3"/>
        <v>SBD</v>
      </c>
      <c r="H150" s="1"/>
    </row>
    <row r="151" spans="1:8" ht="11.25">
      <c r="A151" s="3" t="s">
        <v>2199</v>
      </c>
      <c r="E151" s="1" t="s">
        <v>44</v>
      </c>
      <c r="F151" s="299" t="s">
        <v>1649</v>
      </c>
      <c r="G151" s="1" t="str">
        <f t="shared" si="3"/>
        <v>SCR</v>
      </c>
      <c r="H151" s="1"/>
    </row>
    <row r="152" spans="1:8" ht="11.25">
      <c r="A152" s="3" t="s">
        <v>2200</v>
      </c>
      <c r="E152" s="1" t="s">
        <v>43</v>
      </c>
      <c r="F152" s="299" t="s">
        <v>1650</v>
      </c>
      <c r="G152" s="1" t="str">
        <f t="shared" si="3"/>
        <v>SDD</v>
      </c>
      <c r="H152" s="1"/>
    </row>
    <row r="153" spans="1:8" ht="11.25">
      <c r="A153" s="310" t="s">
        <v>2201</v>
      </c>
      <c r="E153" s="1" t="s">
        <v>193</v>
      </c>
      <c r="F153" s="299" t="s">
        <v>1651</v>
      </c>
      <c r="G153" s="1" t="str">
        <f t="shared" si="3"/>
        <v>SDG</v>
      </c>
      <c r="H153" s="1"/>
    </row>
    <row r="154" spans="1:8" ht="11.25">
      <c r="A154" s="3" t="s">
        <v>2202</v>
      </c>
      <c r="E154" s="1" t="s">
        <v>42</v>
      </c>
      <c r="F154" s="299" t="s">
        <v>1652</v>
      </c>
      <c r="G154" s="1" t="str">
        <f t="shared" si="3"/>
        <v>SEK</v>
      </c>
      <c r="H154" s="1"/>
    </row>
    <row r="155" spans="1:8" ht="11.25">
      <c r="A155" s="3" t="s">
        <v>2203</v>
      </c>
      <c r="E155" s="1" t="s">
        <v>41</v>
      </c>
      <c r="F155" s="299" t="s">
        <v>1653</v>
      </c>
      <c r="G155" s="1" t="str">
        <f t="shared" si="3"/>
        <v>SGD</v>
      </c>
      <c r="H155" s="1"/>
    </row>
    <row r="156" spans="1:8" ht="11.25">
      <c r="A156" s="3" t="s">
        <v>2204</v>
      </c>
      <c r="E156" s="1" t="s">
        <v>40</v>
      </c>
      <c r="F156" s="299" t="s">
        <v>1654</v>
      </c>
      <c r="G156" s="1" t="str">
        <f t="shared" si="3"/>
        <v>SHP</v>
      </c>
      <c r="H156" s="1"/>
    </row>
    <row r="157" spans="1:8" ht="11.25">
      <c r="A157" s="3" t="s">
        <v>2205</v>
      </c>
      <c r="E157" s="1" t="s">
        <v>39</v>
      </c>
      <c r="F157" s="299" t="s">
        <v>1655</v>
      </c>
      <c r="G157" s="1" t="str">
        <f t="shared" si="3"/>
        <v>SIT</v>
      </c>
      <c r="H157" s="1"/>
    </row>
    <row r="158" spans="1:8" ht="11.25">
      <c r="A158" s="3" t="s">
        <v>2206</v>
      </c>
      <c r="E158" s="1" t="s">
        <v>38</v>
      </c>
      <c r="F158" s="299" t="s">
        <v>1656</v>
      </c>
      <c r="G158" s="1" t="str">
        <f t="shared" si="3"/>
        <v>SKK</v>
      </c>
      <c r="H158" s="1"/>
    </row>
    <row r="159" spans="1:8" ht="22.5">
      <c r="A159" s="3" t="s">
        <v>2207</v>
      </c>
      <c r="E159" s="1" t="s">
        <v>37</v>
      </c>
      <c r="F159" s="299" t="s">
        <v>1657</v>
      </c>
      <c r="G159" s="1" t="str">
        <f t="shared" si="3"/>
        <v>SLL</v>
      </c>
      <c r="H159" s="1"/>
    </row>
    <row r="160" spans="1:8" ht="11.25">
      <c r="A160" s="3" t="s">
        <v>2208</v>
      </c>
      <c r="E160" s="1" t="s">
        <v>36</v>
      </c>
      <c r="F160" s="299" t="s">
        <v>1658</v>
      </c>
      <c r="G160" s="1" t="str">
        <f t="shared" si="3"/>
        <v>SOS</v>
      </c>
      <c r="H160" s="1"/>
    </row>
    <row r="161" spans="1:8" ht="11.25">
      <c r="A161" s="3" t="s">
        <v>2209</v>
      </c>
      <c r="E161" s="1" t="s">
        <v>194</v>
      </c>
      <c r="F161" s="299" t="s">
        <v>1659</v>
      </c>
      <c r="G161" s="1" t="str">
        <f t="shared" si="3"/>
        <v>SRD</v>
      </c>
      <c r="H161" s="1"/>
    </row>
    <row r="162" spans="1:8" ht="11.25">
      <c r="A162" s="3" t="s">
        <v>2210</v>
      </c>
      <c r="E162" s="1" t="s">
        <v>35</v>
      </c>
      <c r="F162" s="1" t="s">
        <v>1661</v>
      </c>
      <c r="G162" s="1" t="str">
        <f t="shared" si="3"/>
        <v>SRG</v>
      </c>
      <c r="H162" s="1"/>
    </row>
    <row r="163" spans="1:8" ht="11.25">
      <c r="A163" s="3" t="s">
        <v>2211</v>
      </c>
      <c r="E163" s="1" t="s">
        <v>210</v>
      </c>
      <c r="F163" s="1" t="s">
        <v>1660</v>
      </c>
      <c r="G163" s="1" t="str">
        <f t="shared" si="3"/>
        <v>SSP</v>
      </c>
      <c r="H163" s="1"/>
    </row>
    <row r="164" spans="1:8" ht="22.5">
      <c r="A164" s="310" t="s">
        <v>2212</v>
      </c>
      <c r="E164" s="1" t="s">
        <v>34</v>
      </c>
      <c r="F164" s="299" t="s">
        <v>1662</v>
      </c>
      <c r="G164" s="1" t="str">
        <f aca="true" t="shared" si="4" ref="G164:G196">E164</f>
        <v>STD</v>
      </c>
      <c r="H164" s="1"/>
    </row>
    <row r="165" spans="1:8" ht="11.25">
      <c r="A165" s="3" t="s">
        <v>2213</v>
      </c>
      <c r="E165" s="1" t="s">
        <v>33</v>
      </c>
      <c r="F165" s="299" t="s">
        <v>1663</v>
      </c>
      <c r="G165" s="1" t="str">
        <f t="shared" si="4"/>
        <v>SVC</v>
      </c>
      <c r="H165" s="1"/>
    </row>
    <row r="166" spans="1:8" ht="11.25">
      <c r="A166" s="3" t="s">
        <v>2214</v>
      </c>
      <c r="E166" s="1" t="s">
        <v>32</v>
      </c>
      <c r="F166" s="299" t="s">
        <v>1664</v>
      </c>
      <c r="G166" s="1" t="str">
        <f t="shared" si="4"/>
        <v>SYP</v>
      </c>
      <c r="H166" s="1"/>
    </row>
    <row r="167" spans="1:8" ht="22.5">
      <c r="A167" s="3" t="s">
        <v>2215</v>
      </c>
      <c r="E167" s="1" t="s">
        <v>31</v>
      </c>
      <c r="F167" s="299" t="s">
        <v>1665</v>
      </c>
      <c r="G167" s="1" t="str">
        <f t="shared" si="4"/>
        <v>SZL</v>
      </c>
      <c r="H167" s="1"/>
    </row>
    <row r="168" spans="1:8" ht="11.25">
      <c r="A168" s="310" t="s">
        <v>2216</v>
      </c>
      <c r="E168" s="1" t="s">
        <v>30</v>
      </c>
      <c r="F168" s="299" t="s">
        <v>1666</v>
      </c>
      <c r="G168" s="1" t="str">
        <f t="shared" si="4"/>
        <v>THB</v>
      </c>
      <c r="H168" s="1"/>
    </row>
    <row r="169" spans="1:8" ht="11.25">
      <c r="A169" s="310" t="s">
        <v>2217</v>
      </c>
      <c r="E169" s="1" t="s">
        <v>29</v>
      </c>
      <c r="F169" s="299" t="s">
        <v>1667</v>
      </c>
      <c r="G169" s="1" t="str">
        <f t="shared" si="4"/>
        <v>TJS</v>
      </c>
      <c r="H169" s="1"/>
    </row>
    <row r="170" spans="1:8" ht="11.25">
      <c r="A170" s="3" t="s">
        <v>2218</v>
      </c>
      <c r="E170" s="1" t="s">
        <v>28</v>
      </c>
      <c r="F170" s="299" t="s">
        <v>1668</v>
      </c>
      <c r="G170" s="1" t="str">
        <f t="shared" si="4"/>
        <v>TMM</v>
      </c>
      <c r="H170" s="1"/>
    </row>
    <row r="171" spans="1:8" ht="11.25">
      <c r="A171" s="3" t="s">
        <v>2219</v>
      </c>
      <c r="E171" s="1" t="s">
        <v>27</v>
      </c>
      <c r="F171" s="299" t="s">
        <v>1669</v>
      </c>
      <c r="G171" s="1" t="str">
        <f t="shared" si="4"/>
        <v>TND</v>
      </c>
      <c r="H171" s="1"/>
    </row>
    <row r="172" spans="1:8" ht="11.25">
      <c r="A172" s="3" t="s">
        <v>2220</v>
      </c>
      <c r="E172" s="1" t="s">
        <v>26</v>
      </c>
      <c r="F172" s="299" t="s">
        <v>1670</v>
      </c>
      <c r="G172" s="1" t="str">
        <f t="shared" si="4"/>
        <v>TOP</v>
      </c>
      <c r="H172" s="1"/>
    </row>
    <row r="173" spans="1:8" ht="11.25">
      <c r="A173" s="3" t="s">
        <v>2221</v>
      </c>
      <c r="E173" s="1" t="s">
        <v>25</v>
      </c>
      <c r="F173" s="299" t="s">
        <v>1671</v>
      </c>
      <c r="G173" s="1" t="str">
        <f t="shared" si="4"/>
        <v>TRL</v>
      </c>
      <c r="H173" s="1"/>
    </row>
    <row r="174" spans="1:8" ht="11.25">
      <c r="A174" s="310" t="s">
        <v>2222</v>
      </c>
      <c r="E174" s="1" t="s">
        <v>195</v>
      </c>
      <c r="F174" s="299" t="s">
        <v>1672</v>
      </c>
      <c r="G174" s="1" t="str">
        <f t="shared" si="4"/>
        <v>TRY</v>
      </c>
      <c r="H174" s="1"/>
    </row>
    <row r="175" spans="1:8" ht="22.5">
      <c r="A175" s="3" t="s">
        <v>2223</v>
      </c>
      <c r="E175" s="1" t="s">
        <v>24</v>
      </c>
      <c r="F175" s="299" t="s">
        <v>1673</v>
      </c>
      <c r="G175" s="1" t="str">
        <f t="shared" si="4"/>
        <v>TTD</v>
      </c>
      <c r="H175" s="1"/>
    </row>
    <row r="176" spans="1:8" ht="11.25">
      <c r="A176" s="310" t="s">
        <v>2224</v>
      </c>
      <c r="E176" s="1" t="s">
        <v>23</v>
      </c>
      <c r="F176" s="299" t="s">
        <v>1674</v>
      </c>
      <c r="G176" s="1" t="str">
        <f t="shared" si="4"/>
        <v>TVD</v>
      </c>
      <c r="H176" s="1"/>
    </row>
    <row r="177" spans="1:8" ht="11.25">
      <c r="A177" s="3" t="s">
        <v>2225</v>
      </c>
      <c r="E177" s="1" t="s">
        <v>22</v>
      </c>
      <c r="F177" s="299" t="s">
        <v>1675</v>
      </c>
      <c r="G177" s="1" t="str">
        <f t="shared" si="4"/>
        <v>TWD</v>
      </c>
      <c r="H177" s="1"/>
    </row>
    <row r="178" spans="1:8" ht="11.25">
      <c r="A178" s="3" t="s">
        <v>2226</v>
      </c>
      <c r="E178" s="1" t="s">
        <v>21</v>
      </c>
      <c r="F178" s="299" t="s">
        <v>1676</v>
      </c>
      <c r="G178" s="1" t="str">
        <f t="shared" si="4"/>
        <v>TZS</v>
      </c>
      <c r="H178" s="1"/>
    </row>
    <row r="179" spans="1:8" ht="11.25">
      <c r="A179" s="310" t="s">
        <v>2227</v>
      </c>
      <c r="E179" s="1" t="s">
        <v>20</v>
      </c>
      <c r="F179" s="299" t="s">
        <v>1677</v>
      </c>
      <c r="G179" s="1" t="str">
        <f t="shared" si="4"/>
        <v>UAH</v>
      </c>
      <c r="H179" s="1"/>
    </row>
    <row r="180" spans="1:8" ht="11.25">
      <c r="A180" s="3" t="s">
        <v>2228</v>
      </c>
      <c r="E180" s="1" t="s">
        <v>19</v>
      </c>
      <c r="F180" s="299" t="s">
        <v>1678</v>
      </c>
      <c r="G180" s="1" t="str">
        <f t="shared" si="4"/>
        <v>UGX</v>
      </c>
      <c r="H180" s="1"/>
    </row>
    <row r="181" spans="1:8" ht="11.25">
      <c r="A181" s="310" t="s">
        <v>2229</v>
      </c>
      <c r="E181" s="1" t="s">
        <v>18</v>
      </c>
      <c r="F181" s="299" t="s">
        <v>1679</v>
      </c>
      <c r="G181" s="1" t="str">
        <f t="shared" si="4"/>
        <v>USD</v>
      </c>
      <c r="H181" s="1"/>
    </row>
    <row r="182" spans="1:8" ht="11.25">
      <c r="A182" s="3" t="s">
        <v>2230</v>
      </c>
      <c r="E182" s="1" t="s">
        <v>17</v>
      </c>
      <c r="F182" s="299" t="s">
        <v>1680</v>
      </c>
      <c r="G182" s="1" t="str">
        <f t="shared" si="4"/>
        <v>UYU</v>
      </c>
      <c r="H182" s="1"/>
    </row>
    <row r="183" spans="1:8" ht="11.25">
      <c r="A183" s="3" t="s">
        <v>2231</v>
      </c>
      <c r="E183" s="1" t="s">
        <v>16</v>
      </c>
      <c r="F183" s="299" t="s">
        <v>1681</v>
      </c>
      <c r="G183" s="1" t="str">
        <f t="shared" si="4"/>
        <v>UZS</v>
      </c>
      <c r="H183" s="1"/>
    </row>
    <row r="184" spans="1:8" ht="11.25">
      <c r="A184" s="310" t="s">
        <v>2232</v>
      </c>
      <c r="E184" s="1" t="s">
        <v>15</v>
      </c>
      <c r="F184" s="299" t="s">
        <v>1682</v>
      </c>
      <c r="G184" s="1" t="str">
        <f t="shared" si="4"/>
        <v>VAL</v>
      </c>
      <c r="H184" s="1"/>
    </row>
    <row r="185" spans="1:8" ht="22.5">
      <c r="A185" s="3" t="s">
        <v>2233</v>
      </c>
      <c r="E185" s="1" t="s">
        <v>14</v>
      </c>
      <c r="F185" s="299" t="s">
        <v>1683</v>
      </c>
      <c r="G185" s="1" t="str">
        <f t="shared" si="4"/>
        <v>VEB</v>
      </c>
      <c r="H185" s="1"/>
    </row>
    <row r="186" spans="1:8" ht="22.5">
      <c r="A186" s="310" t="s">
        <v>2234</v>
      </c>
      <c r="E186" s="1" t="s">
        <v>196</v>
      </c>
      <c r="F186" s="299" t="s">
        <v>1684</v>
      </c>
      <c r="G186" s="1" t="str">
        <f t="shared" si="4"/>
        <v>VEF</v>
      </c>
      <c r="H186" s="1"/>
    </row>
    <row r="187" spans="1:8" ht="11.25">
      <c r="A187" s="3" t="s">
        <v>2235</v>
      </c>
      <c r="E187" s="1" t="s">
        <v>13</v>
      </c>
      <c r="F187" s="299" t="s">
        <v>1685</v>
      </c>
      <c r="G187" s="1" t="str">
        <f t="shared" si="4"/>
        <v>VND</v>
      </c>
      <c r="H187" s="1"/>
    </row>
    <row r="188" spans="1:8" ht="11.25">
      <c r="A188" s="3" t="s">
        <v>2236</v>
      </c>
      <c r="E188" s="1" t="s">
        <v>12</v>
      </c>
      <c r="F188" s="299" t="s">
        <v>1686</v>
      </c>
      <c r="G188" s="1" t="str">
        <f t="shared" si="4"/>
        <v>VUV</v>
      </c>
      <c r="H188" s="1"/>
    </row>
    <row r="189" spans="1:8" ht="11.25">
      <c r="A189" s="3" t="s">
        <v>2237</v>
      </c>
      <c r="E189" s="1" t="s">
        <v>11</v>
      </c>
      <c r="F189" s="299" t="s">
        <v>1687</v>
      </c>
      <c r="G189" s="1" t="str">
        <f t="shared" si="4"/>
        <v>WST</v>
      </c>
      <c r="H189" s="1"/>
    </row>
    <row r="190" spans="1:8" ht="11.25">
      <c r="A190" s="3" t="s">
        <v>2238</v>
      </c>
      <c r="E190" s="1" t="s">
        <v>10</v>
      </c>
      <c r="F190" s="299" t="s">
        <v>1688</v>
      </c>
      <c r="G190" s="1" t="str">
        <f t="shared" si="4"/>
        <v>XAF</v>
      </c>
      <c r="H190" s="1"/>
    </row>
    <row r="191" spans="1:8" ht="22.5">
      <c r="A191" s="3" t="s">
        <v>2239</v>
      </c>
      <c r="E191" s="1" t="s">
        <v>9</v>
      </c>
      <c r="F191" s="299" t="s">
        <v>1689</v>
      </c>
      <c r="G191" s="1" t="str">
        <f t="shared" si="4"/>
        <v>XCD</v>
      </c>
      <c r="H191" s="1"/>
    </row>
    <row r="192" spans="1:8" ht="22.5">
      <c r="A192" s="3" t="s">
        <v>2240</v>
      </c>
      <c r="E192" s="1" t="s">
        <v>8</v>
      </c>
      <c r="F192" s="299" t="s">
        <v>1690</v>
      </c>
      <c r="G192" s="1" t="str">
        <f t="shared" si="4"/>
        <v>XDR</v>
      </c>
      <c r="H192" s="1"/>
    </row>
    <row r="193" spans="1:8" ht="11.25">
      <c r="A193" s="3" t="s">
        <v>2241</v>
      </c>
      <c r="E193" s="1" t="s">
        <v>7</v>
      </c>
      <c r="F193" s="299" t="s">
        <v>1691</v>
      </c>
      <c r="G193" s="1" t="str">
        <f t="shared" si="4"/>
        <v>XOF</v>
      </c>
      <c r="H193" s="1"/>
    </row>
    <row r="194" spans="1:8" ht="22.5">
      <c r="A194" s="3" t="s">
        <v>2242</v>
      </c>
      <c r="E194" s="1" t="s">
        <v>6</v>
      </c>
      <c r="F194" s="299" t="s">
        <v>1692</v>
      </c>
      <c r="G194" s="1" t="str">
        <f t="shared" si="4"/>
        <v>XPF</v>
      </c>
      <c r="H194" s="1"/>
    </row>
    <row r="195" spans="1:8" ht="11.25">
      <c r="A195" s="3" t="s">
        <v>2243</v>
      </c>
      <c r="E195" s="1" t="s">
        <v>5</v>
      </c>
      <c r="F195" s="299" t="s">
        <v>1693</v>
      </c>
      <c r="G195" s="1" t="str">
        <f t="shared" si="4"/>
        <v>YER</v>
      </c>
      <c r="H195" s="1"/>
    </row>
    <row r="196" spans="1:8" ht="22.5">
      <c r="A196" s="3" t="s">
        <v>2244</v>
      </c>
      <c r="E196" s="1" t="s">
        <v>4</v>
      </c>
      <c r="F196" s="299" t="s">
        <v>1694</v>
      </c>
      <c r="G196" s="1" t="str">
        <f t="shared" si="4"/>
        <v>ZAR</v>
      </c>
      <c r="H196" s="1"/>
    </row>
    <row r="197" spans="1:8" ht="11.25">
      <c r="A197" s="3" t="s">
        <v>2245</v>
      </c>
      <c r="E197" s="1" t="s">
        <v>3</v>
      </c>
      <c r="F197" s="299" t="s">
        <v>1695</v>
      </c>
      <c r="G197" s="1" t="str">
        <f>E197</f>
        <v>ZMK</v>
      </c>
      <c r="H197" s="1"/>
    </row>
    <row r="198" spans="1:8" ht="22.5">
      <c r="A198" s="3" t="s">
        <v>2246</v>
      </c>
      <c r="E198" s="1" t="s">
        <v>2</v>
      </c>
      <c r="F198" s="299" t="s">
        <v>1696</v>
      </c>
      <c r="G198" s="1" t="str">
        <f>E198</f>
        <v>ZWD</v>
      </c>
      <c r="H198" s="1"/>
    </row>
    <row r="199" spans="1:8" ht="22.5">
      <c r="A199" s="3" t="s">
        <v>2247</v>
      </c>
      <c r="E199" s="1" t="s">
        <v>197</v>
      </c>
      <c r="F199" s="299" t="s">
        <v>1697</v>
      </c>
      <c r="G199" s="1" t="str">
        <f>E199</f>
        <v>ZWN</v>
      </c>
      <c r="H199" s="1"/>
    </row>
    <row r="200" spans="1:8" ht="22.5">
      <c r="A200" s="3" t="s">
        <v>2248</v>
      </c>
      <c r="E200" s="1" t="s">
        <v>198</v>
      </c>
      <c r="F200" s="299" t="s">
        <v>1698</v>
      </c>
      <c r="G200" s="1" t="str">
        <f>E200</f>
        <v>ZWR</v>
      </c>
      <c r="H200" s="1"/>
    </row>
    <row r="201" spans="1:8" ht="11.25">
      <c r="A201" s="3" t="s">
        <v>2249</v>
      </c>
      <c r="G201" s="1"/>
      <c r="H201" s="1"/>
    </row>
    <row r="202" spans="1:8" ht="11.25">
      <c r="A202" s="3" t="s">
        <v>2250</v>
      </c>
      <c r="G202" s="1"/>
      <c r="H202" s="1"/>
    </row>
    <row r="203" spans="1:8" ht="11.25">
      <c r="A203" s="3" t="s">
        <v>2251</v>
      </c>
      <c r="G203" s="1"/>
      <c r="H203" s="1"/>
    </row>
    <row r="204" spans="1:8" ht="11.25">
      <c r="A204" s="3" t="s">
        <v>2252</v>
      </c>
      <c r="G204" s="1"/>
      <c r="H204" s="1"/>
    </row>
    <row r="205" spans="1:8" ht="11.25">
      <c r="A205" s="3" t="s">
        <v>2253</v>
      </c>
      <c r="G205" s="1"/>
      <c r="H205" s="1"/>
    </row>
    <row r="206" spans="1:8" ht="11.25">
      <c r="A206" s="3" t="s">
        <v>2254</v>
      </c>
      <c r="G206" s="1"/>
      <c r="H206" s="1"/>
    </row>
    <row r="207" spans="1:8" ht="11.25">
      <c r="A207" s="3" t="s">
        <v>2255</v>
      </c>
      <c r="G207" s="1"/>
      <c r="H207" s="1"/>
    </row>
    <row r="208" spans="1:8" ht="11.25">
      <c r="A208" s="3" t="s">
        <v>2256</v>
      </c>
      <c r="G208" s="1"/>
      <c r="H208" s="1"/>
    </row>
    <row r="209" spans="1:8" ht="11.25">
      <c r="A209" s="3" t="s">
        <v>2257</v>
      </c>
      <c r="G209" s="1"/>
      <c r="H209" s="1"/>
    </row>
    <row r="210" spans="1:8" ht="11.25">
      <c r="A210" s="3" t="s">
        <v>2258</v>
      </c>
      <c r="G210" s="1"/>
      <c r="H210" s="1"/>
    </row>
    <row r="211" spans="1:8" ht="11.25">
      <c r="A211" s="3" t="s">
        <v>2259</v>
      </c>
      <c r="G211" s="1"/>
      <c r="H211" s="1"/>
    </row>
    <row r="212" ht="11.25">
      <c r="A212" s="3" t="s">
        <v>2260</v>
      </c>
    </row>
    <row r="213" ht="11.25">
      <c r="A213" s="310" t="s">
        <v>2261</v>
      </c>
    </row>
    <row r="214" ht="11.25">
      <c r="A214" s="3" t="s">
        <v>2262</v>
      </c>
    </row>
    <row r="215" ht="11.25">
      <c r="A215" s="310" t="s">
        <v>2263</v>
      </c>
    </row>
    <row r="216" ht="11.25">
      <c r="A216" s="310" t="s">
        <v>2264</v>
      </c>
    </row>
    <row r="217" ht="11.25">
      <c r="A217" s="3" t="s">
        <v>2265</v>
      </c>
    </row>
    <row r="218" ht="11.25">
      <c r="A218" s="3" t="s">
        <v>2266</v>
      </c>
    </row>
    <row r="219" ht="11.25">
      <c r="A219" s="3" t="s">
        <v>2267</v>
      </c>
    </row>
    <row r="220" ht="11.25">
      <c r="A220" s="3" t="s">
        <v>2268</v>
      </c>
    </row>
    <row r="221" ht="11.25">
      <c r="A221" s="3" t="s">
        <v>2269</v>
      </c>
    </row>
    <row r="222" ht="11.25">
      <c r="A222" s="3" t="s">
        <v>2270</v>
      </c>
    </row>
    <row r="223" ht="11.25">
      <c r="A223" s="310" t="s">
        <v>2271</v>
      </c>
    </row>
    <row r="224" ht="11.25">
      <c r="A224" s="3" t="s">
        <v>2272</v>
      </c>
    </row>
    <row r="225" ht="11.25">
      <c r="A225" s="310" t="s">
        <v>2273</v>
      </c>
    </row>
    <row r="226" ht="11.25">
      <c r="A226" s="3" t="s">
        <v>2274</v>
      </c>
    </row>
    <row r="227" ht="11.25">
      <c r="A227" s="3" t="s">
        <v>2275</v>
      </c>
    </row>
    <row r="228" ht="11.25">
      <c r="A228" s="3" t="s">
        <v>2276</v>
      </c>
    </row>
    <row r="229" ht="11.25">
      <c r="A229" s="3" t="s">
        <v>2277</v>
      </c>
    </row>
    <row r="230" ht="11.25">
      <c r="A230" s="3" t="s">
        <v>2278</v>
      </c>
    </row>
    <row r="231" ht="11.25">
      <c r="A231" s="3" t="s">
        <v>2279</v>
      </c>
    </row>
    <row r="232" ht="11.25">
      <c r="A232" s="310" t="s">
        <v>2280</v>
      </c>
    </row>
    <row r="233" ht="11.25">
      <c r="A233" s="3" t="s">
        <v>2281</v>
      </c>
    </row>
    <row r="234" ht="11.25">
      <c r="A234" s="3" t="s">
        <v>2282</v>
      </c>
    </row>
    <row r="235" ht="11.25">
      <c r="A235" s="3" t="s">
        <v>2283</v>
      </c>
    </row>
    <row r="236" ht="11.25">
      <c r="A236" s="3" t="s">
        <v>2284</v>
      </c>
    </row>
    <row r="237" ht="11.25">
      <c r="A237" s="3" t="s">
        <v>2285</v>
      </c>
    </row>
    <row r="238" ht="11.25">
      <c r="A238" s="3" t="s">
        <v>2286</v>
      </c>
    </row>
    <row r="239" ht="11.25">
      <c r="A239" s="3" t="s">
        <v>2287</v>
      </c>
    </row>
    <row r="240" ht="11.25">
      <c r="A240" s="310" t="s">
        <v>2288</v>
      </c>
    </row>
    <row r="241" ht="11.25">
      <c r="A241" s="3" t="s">
        <v>2289</v>
      </c>
    </row>
    <row r="242" ht="11.25">
      <c r="A242" s="3" t="s">
        <v>2290</v>
      </c>
    </row>
    <row r="243" ht="11.25">
      <c r="A243" s="3"/>
    </row>
  </sheetData>
  <sheetProtection/>
  <autoFilter ref="A1:O24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Microfinance Information Exchange,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Blaine Stephens</dc:creator>
  <cp:keywords/>
  <dc:description/>
  <cp:lastModifiedBy>Закаржевская Е.</cp:lastModifiedBy>
  <cp:lastPrinted>2009-03-16T21:12:24Z</cp:lastPrinted>
  <dcterms:created xsi:type="dcterms:W3CDTF">2009-03-08T19:20:03Z</dcterms:created>
  <dcterms:modified xsi:type="dcterms:W3CDTF">2012-10-25T06:42:34Z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0x010100C92374659303CD4C813BB115D716D39E</vt:lpwstr>
  </property>
  <property fmtid="{D5CDD505-2E9C-101B-9397-08002B2CF9AE}" pid="3" name="_Version">
    <vt:lpwstr/>
  </property>
  <property fmtid="{D5CDD505-2E9C-101B-9397-08002B2CF9AE}" pid="4" name="Subject">
    <vt:lpwstr/>
  </property>
  <property fmtid="{D5CDD505-2E9C-101B-9397-08002B2CF9AE}" pid="5" name="Keywords">
    <vt:lpwstr/>
  </property>
  <property fmtid="{D5CDD505-2E9C-101B-9397-08002B2CF9AE}" pid="6" name="_Author">
    <vt:lpwstr>Blaine Stephens</vt:lpwstr>
  </property>
  <property fmtid="{D5CDD505-2E9C-101B-9397-08002B2CF9AE}" pid="7" name="_Category">
    <vt:lpwstr/>
  </property>
  <property fmtid="{D5CDD505-2E9C-101B-9397-08002B2CF9AE}" pid="8" name="Categories">
    <vt:lpwstr/>
  </property>
  <property fmtid="{D5CDD505-2E9C-101B-9397-08002B2CF9AE}" pid="9" name="Approval Level">
    <vt:lpwstr/>
  </property>
  <property fmtid="{D5CDD505-2E9C-101B-9397-08002B2CF9AE}" pid="10" name="_Comments">
    <vt:lpwstr/>
  </property>
  <property fmtid="{D5CDD505-2E9C-101B-9397-08002B2CF9AE}" pid="11" name="Assigned To">
    <vt:lpwstr/>
  </property>
  <property fmtid="{D5CDD505-2E9C-101B-9397-08002B2CF9AE}" pid="12" name="FAQ">
    <vt:lpwstr>none</vt:lpwstr>
  </property>
  <property fmtid="{D5CDD505-2E9C-101B-9397-08002B2CF9AE}" pid="13" name="ContentType">
    <vt:lpwstr>Document</vt:lpwstr>
  </property>
  <property fmtid="{D5CDD505-2E9C-101B-9397-08002B2CF9AE}" pid="14" name="System">
    <vt:lpwstr>MIX Market</vt:lpwstr>
  </property>
  <property fmtid="{D5CDD505-2E9C-101B-9397-08002B2CF9AE}" pid="15" name="Tools">
    <vt:lpwstr>Templates</vt:lpwstr>
  </property>
  <property fmtid="{D5CDD505-2E9C-101B-9397-08002B2CF9AE}" pid="16" name="Versioning">
    <vt:lpwstr>Current</vt:lpwstr>
  </property>
</Properties>
</file>